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autoCompressPictures="0" defaultThemeVersion="124226"/>
  <mc:AlternateContent xmlns:mc="http://schemas.openxmlformats.org/markup-compatibility/2006">
    <mc:Choice Requires="x15">
      <x15ac:absPath xmlns:x15ac="http://schemas.microsoft.com/office/spreadsheetml/2010/11/ac" url="https://aerateacom-my.sharepoint.com/personal/joe_aeratea_com/Documents/3. Rhynland/1. Rhynland Energy/ISO-NE (SR1)/83E Procurement (MA Storage)/Docs to Submit/"/>
    </mc:Choice>
  </mc:AlternateContent>
  <xr:revisionPtr revIDLastSave="5" documentId="8_{8EFAA831-7580-4D64-9A79-C78E29448A8C}" xr6:coauthVersionLast="47" xr6:coauthVersionMax="47" xr10:uidLastSave="{2F4D49F4-71CD-4A4E-A524-B95116E8AB8B}"/>
  <bookViews>
    <workbookView xWindow="28690" yWindow="-110" windowWidth="38620" windowHeight="21100" tabRatio="817" xr2:uid="{00000000-000D-0000-FFFF-FFFF00000000}"/>
  </bookViews>
  <sheets>
    <sheet name="Part I" sheetId="1" r:id="rId1"/>
    <sheet name="Part II" sheetId="3" r:id="rId2"/>
    <sheet name="Part III" sheetId="22" r:id="rId3"/>
    <sheet name="Part IV" sheetId="6" r:id="rId4"/>
    <sheet name="Part V" sheetId="36" r:id="rId5"/>
    <sheet name="Part VI" sheetId="7" r:id="rId6"/>
    <sheet name="Part VI-check" sheetId="33" state="hidden" r:id="rId7"/>
    <sheet name="Part VII" sheetId="37" r:id="rId8"/>
    <sheet name="Tables" sheetId="14" r:id="rId9"/>
  </sheets>
  <definedNames>
    <definedName name="AnnTotGen1">'Part V'!$I$278:$J$278</definedName>
    <definedName name="AvailFac">'Part IV'!$J$41</definedName>
    <definedName name="BidderName">'Part II'!$F$48</definedName>
    <definedName name="BidderRep">'Part II'!$F$51</definedName>
    <definedName name="BidderRepTitle">'Part II'!$D$53</definedName>
    <definedName name="Caddr1">'Part II'!$E$72</definedName>
    <definedName name="Caddr1_2">'Part II'!$E$83</definedName>
    <definedName name="Caddr2">'Part II'!$E$73</definedName>
    <definedName name="Caddr2_2">'Part II'!$E$84</definedName>
    <definedName name="CalcStorEff1">'Part V'!$O$273:$Q$273</definedName>
    <definedName name="CapGross">'Part IV'!$H$12</definedName>
    <definedName name="CapNet">'Part IV'!$J$12</definedName>
    <definedName name="CntMax">'Part IV'!$J$38</definedName>
    <definedName name="CntName">'Part II'!$E$69</definedName>
    <definedName name="CntName_2">'Part II'!$E$80</definedName>
    <definedName name="DurationHrs">'Part IV'!$J$16</definedName>
    <definedName name="EligBidCategory">'Part III'!$H$39:$O$39</definedName>
    <definedName name="Email">'Part II'!$E$75</definedName>
    <definedName name="Email_2">'Part II'!$E$86</definedName>
    <definedName name="EstCOD">'Part IV'!$H$8</definedName>
    <definedName name="EvalCOD1">'Part IV'!$J$10</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LoadZone">'Part IV'!$H$55</definedName>
    <definedName name="Maddr1">'Part II'!$E$70</definedName>
    <definedName name="Maddr1_2">'Part II'!$E$81</definedName>
    <definedName name="Maddr2">'Part II'!$E$71</definedName>
    <definedName name="Maddr2_2">'Part II'!$E$82</definedName>
    <definedName name="minChargeRate">'Part IV'!$J$18</definedName>
    <definedName name="minDischargeRate">'Part IV'!$J$24</definedName>
    <definedName name="MinPct">'Part IV'!$J$49</definedName>
    <definedName name="MxChgRate1">'Part IV'!$J$20</definedName>
    <definedName name="MxDisch1">'Part IV'!$J$26</definedName>
    <definedName name="PctAdj">'Part IV'!$J$47</definedName>
    <definedName name="PctEnt">'Part IV'!$J$43</definedName>
    <definedName name="PointDlvd">'Part IV'!$G$53</definedName>
    <definedName name="_xlnm.Print_Area" localSheetId="0">'Part I'!$B$2:$J$117</definedName>
    <definedName name="_xlnm.Print_Area" localSheetId="1">'Part II'!$B$2:$L$59,'Part II'!$B$61:$L$91</definedName>
    <definedName name="_xlnm.Print_Area" localSheetId="2">'Part III'!$B$2:$P$41</definedName>
    <definedName name="_xlnm.Print_Area" localSheetId="3">'Part IV'!$B$2:$L$62,'Part IV'!#REF!,'Part IV'!#REF!,'Part IV'!#REF!,'Part IV'!#REF!,'Part IV'!#REF!</definedName>
    <definedName name="_xlnm.Print_Area" localSheetId="5">'Part VI'!$B$2:$K$47,'Part VI'!#REF!,'Part VI'!#REF!,'Part VI'!#REF!</definedName>
    <definedName name="_xlnm.Print_Area" localSheetId="7">'Part VII'!$B$2:$K$26</definedName>
    <definedName name="ProjTitle">'Part II'!$F$45</definedName>
    <definedName name="SignDate">'Part II'!$I$53</definedName>
    <definedName name="StorageMWh">'Part IV'!$J$14</definedName>
    <definedName name="StorCap" comment="Storage Capacity (Mwhrs)">'Part IV'!$J$14</definedName>
    <definedName name="StorEff1">'Part IV'!$J$30</definedName>
    <definedName name="SumCSO" localSheetId="7">'Part VII'!$H$13</definedName>
    <definedName name="TablePartVa_1">'Part V'!$D$11:$O$34</definedName>
    <definedName name="TablePartVb_1">'Part V'!$D$54:$O$84</definedName>
    <definedName name="TablepartVc">'Part V'!$D$110:$O$140</definedName>
    <definedName name="TablePartVd">'Part V'!$D$165:$O$195</definedName>
    <definedName name="TelNum">'Part II'!$E$74</definedName>
    <definedName name="TelNum_2">'Part II'!$E$85</definedName>
    <definedName name="Title1">Tables!$B$4</definedName>
    <definedName name="Title2">Tables!$B$5</definedName>
    <definedName name="Version">Tables!$B$19</definedName>
    <definedName name="WinCSO" localSheetId="7">'Part VII'!$J$13</definedName>
    <definedName name="ZoneTable">Tables!$B$8:$B$16</definedName>
  </definedNames>
  <calcPr calcId="191028" iterate="1"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7" l="1"/>
  <c r="L9" i="7" s="1"/>
  <c r="Z36" i="36"/>
  <c r="M12" i="6"/>
  <c r="M8" i="6"/>
  <c r="BB39" i="36"/>
  <c r="BI42" i="36"/>
  <c r="CJ351" i="36"/>
  <c r="CK351" i="36"/>
  <c r="CL351" i="36"/>
  <c r="CM351" i="36"/>
  <c r="CN351" i="36"/>
  <c r="CO351" i="36"/>
  <c r="CP351" i="36"/>
  <c r="CQ351" i="36"/>
  <c r="CR351" i="36"/>
  <c r="CS351" i="36"/>
  <c r="CT351" i="36"/>
  <c r="CU351" i="36"/>
  <c r="CV351" i="36"/>
  <c r="CW351" i="36"/>
  <c r="CX351" i="36"/>
  <c r="CY351" i="36"/>
  <c r="CZ351" i="36"/>
  <c r="DA351" i="36"/>
  <c r="DB351" i="36"/>
  <c r="DC351" i="36"/>
  <c r="DD351" i="36"/>
  <c r="DE351" i="36"/>
  <c r="DF351" i="36"/>
  <c r="DG351" i="36"/>
  <c r="DH351" i="36"/>
  <c r="DI351" i="36"/>
  <c r="DJ351" i="36"/>
  <c r="DK351" i="36"/>
  <c r="DL351" i="36"/>
  <c r="DM351" i="36"/>
  <c r="CI351" i="36"/>
  <c r="CJ320" i="36"/>
  <c r="CK320" i="36"/>
  <c r="CL320" i="36"/>
  <c r="CM320" i="36"/>
  <c r="CN320" i="36"/>
  <c r="CO320" i="36"/>
  <c r="CP320" i="36"/>
  <c r="CQ320" i="36"/>
  <c r="CR320" i="36"/>
  <c r="CS320" i="36"/>
  <c r="CT320" i="36"/>
  <c r="CU320" i="36"/>
  <c r="CV320" i="36"/>
  <c r="CW320" i="36"/>
  <c r="CX320" i="36"/>
  <c r="CY320" i="36"/>
  <c r="CZ320" i="36"/>
  <c r="DA320" i="36"/>
  <c r="DB320" i="36"/>
  <c r="DC320" i="36"/>
  <c r="DD320" i="36"/>
  <c r="DE320" i="36"/>
  <c r="DF320" i="36"/>
  <c r="DG320" i="36"/>
  <c r="DH320" i="36"/>
  <c r="DI320" i="36"/>
  <c r="DJ320" i="36"/>
  <c r="DK320" i="36"/>
  <c r="DL320" i="36"/>
  <c r="CI320" i="36"/>
  <c r="CJ289" i="36"/>
  <c r="CK289" i="36"/>
  <c r="CL289" i="36"/>
  <c r="CM289" i="36"/>
  <c r="CN289" i="36"/>
  <c r="CO289" i="36"/>
  <c r="CP289" i="36"/>
  <c r="CQ289" i="36"/>
  <c r="CR289" i="36"/>
  <c r="CS289" i="36"/>
  <c r="CT289" i="36"/>
  <c r="CU289" i="36"/>
  <c r="CV289" i="36"/>
  <c r="CW289" i="36"/>
  <c r="CX289" i="36"/>
  <c r="CY289" i="36"/>
  <c r="CZ289" i="36"/>
  <c r="DA289" i="36"/>
  <c r="DB289" i="36"/>
  <c r="DC289" i="36"/>
  <c r="DD289" i="36"/>
  <c r="DE289" i="36"/>
  <c r="DF289" i="36"/>
  <c r="DG289" i="36"/>
  <c r="DH289" i="36"/>
  <c r="DI289" i="36"/>
  <c r="DJ289" i="36"/>
  <c r="DK289" i="36"/>
  <c r="DL289" i="36"/>
  <c r="DM289" i="36"/>
  <c r="CI289" i="36"/>
  <c r="CJ258" i="36"/>
  <c r="CK258" i="36"/>
  <c r="CL258" i="36"/>
  <c r="CM258" i="36"/>
  <c r="CN258" i="36"/>
  <c r="CO258" i="36"/>
  <c r="CP258" i="36"/>
  <c r="CQ258" i="36"/>
  <c r="CR258" i="36"/>
  <c r="CS258" i="36"/>
  <c r="CT258" i="36"/>
  <c r="CU258" i="36"/>
  <c r="CV258" i="36"/>
  <c r="CW258" i="36"/>
  <c r="CX258" i="36"/>
  <c r="CY258" i="36"/>
  <c r="CZ258" i="36"/>
  <c r="DA258" i="36"/>
  <c r="DB258" i="36"/>
  <c r="DC258" i="36"/>
  <c r="DD258" i="36"/>
  <c r="DE258" i="36"/>
  <c r="DF258" i="36"/>
  <c r="DG258" i="36"/>
  <c r="DH258" i="36"/>
  <c r="DI258" i="36"/>
  <c r="DJ258" i="36"/>
  <c r="DK258" i="36"/>
  <c r="DL258" i="36"/>
  <c r="CI258" i="36"/>
  <c r="CJ227" i="36"/>
  <c r="CK227" i="36"/>
  <c r="CL227" i="36"/>
  <c r="CM227" i="36"/>
  <c r="CN227" i="36"/>
  <c r="CO227" i="36"/>
  <c r="CP227" i="36"/>
  <c r="CQ227" i="36"/>
  <c r="CR227" i="36"/>
  <c r="CS227" i="36"/>
  <c r="CT227" i="36"/>
  <c r="CU227" i="36"/>
  <c r="CV227" i="36"/>
  <c r="CW227" i="36"/>
  <c r="CX227" i="36"/>
  <c r="CY227" i="36"/>
  <c r="CZ227" i="36"/>
  <c r="DA227" i="36"/>
  <c r="DB227" i="36"/>
  <c r="DC227" i="36"/>
  <c r="DD227" i="36"/>
  <c r="DE227" i="36"/>
  <c r="DF227" i="36"/>
  <c r="DG227" i="36"/>
  <c r="DH227" i="36"/>
  <c r="DI227" i="36"/>
  <c r="DJ227" i="36"/>
  <c r="DK227" i="36"/>
  <c r="DL227" i="36"/>
  <c r="DM227" i="36"/>
  <c r="CI227" i="36"/>
  <c r="CJ196" i="36"/>
  <c r="CK196" i="36"/>
  <c r="CL196" i="36"/>
  <c r="CM196" i="36"/>
  <c r="CN196" i="36"/>
  <c r="CO196" i="36"/>
  <c r="CP196" i="36"/>
  <c r="CQ196" i="36"/>
  <c r="CR196" i="36"/>
  <c r="CS196" i="36"/>
  <c r="CT196" i="36"/>
  <c r="CU196" i="36"/>
  <c r="CV196" i="36"/>
  <c r="CW196" i="36"/>
  <c r="CX196" i="36"/>
  <c r="CY196" i="36"/>
  <c r="CZ196" i="36"/>
  <c r="DA196" i="36"/>
  <c r="DB196" i="36"/>
  <c r="DC196" i="36"/>
  <c r="DD196" i="36"/>
  <c r="DE196" i="36"/>
  <c r="DF196" i="36"/>
  <c r="DG196" i="36"/>
  <c r="DH196" i="36"/>
  <c r="DI196" i="36"/>
  <c r="DJ196" i="36"/>
  <c r="DK196" i="36"/>
  <c r="DL196" i="36"/>
  <c r="DM196" i="36"/>
  <c r="CI196" i="36"/>
  <c r="CJ165" i="36"/>
  <c r="CK165" i="36"/>
  <c r="CL165" i="36"/>
  <c r="CM165" i="36"/>
  <c r="CN165" i="36"/>
  <c r="CO165" i="36"/>
  <c r="CP165" i="36"/>
  <c r="CQ165" i="36"/>
  <c r="CR165" i="36"/>
  <c r="CS165" i="36"/>
  <c r="CT165" i="36"/>
  <c r="CU165" i="36"/>
  <c r="CV165" i="36"/>
  <c r="CW165" i="36"/>
  <c r="CX165" i="36"/>
  <c r="CY165" i="36"/>
  <c r="CZ165" i="36"/>
  <c r="DA165" i="36"/>
  <c r="DB165" i="36"/>
  <c r="DC165" i="36"/>
  <c r="DD165" i="36"/>
  <c r="DE165" i="36"/>
  <c r="DF165" i="36"/>
  <c r="DG165" i="36"/>
  <c r="DH165" i="36"/>
  <c r="DI165" i="36"/>
  <c r="DJ165" i="36"/>
  <c r="DK165" i="36"/>
  <c r="DL165" i="36"/>
  <c r="CI165" i="36"/>
  <c r="CJ134" i="36"/>
  <c r="CK134" i="36"/>
  <c r="CL134" i="36"/>
  <c r="CM134" i="36"/>
  <c r="CN134" i="36"/>
  <c r="CO134" i="36"/>
  <c r="CP134" i="36"/>
  <c r="CQ134" i="36"/>
  <c r="CR134" i="36"/>
  <c r="CS134" i="36"/>
  <c r="CT134" i="36"/>
  <c r="CU134" i="36"/>
  <c r="CV134" i="36"/>
  <c r="CW134" i="36"/>
  <c r="CX134" i="36"/>
  <c r="CY134" i="36"/>
  <c r="CZ134" i="36"/>
  <c r="DA134" i="36"/>
  <c r="DB134" i="36"/>
  <c r="DC134" i="36"/>
  <c r="DD134" i="36"/>
  <c r="DE134" i="36"/>
  <c r="DF134" i="36"/>
  <c r="DG134" i="36"/>
  <c r="DH134" i="36"/>
  <c r="DI134" i="36"/>
  <c r="DJ134" i="36"/>
  <c r="DK134" i="36"/>
  <c r="DL134" i="36"/>
  <c r="DM134" i="36"/>
  <c r="CI134" i="36"/>
  <c r="CJ103" i="36"/>
  <c r="CK103" i="36"/>
  <c r="CL103" i="36"/>
  <c r="CM103" i="36"/>
  <c r="CN103" i="36"/>
  <c r="CO103" i="36"/>
  <c r="CP103" i="36"/>
  <c r="CQ103" i="36"/>
  <c r="CR103" i="36"/>
  <c r="CS103" i="36"/>
  <c r="CT103" i="36"/>
  <c r="CU103" i="36"/>
  <c r="CV103" i="36"/>
  <c r="CW103" i="36"/>
  <c r="CX103" i="36"/>
  <c r="CY103" i="36"/>
  <c r="CZ103" i="36"/>
  <c r="DA103" i="36"/>
  <c r="DB103" i="36"/>
  <c r="DC103" i="36"/>
  <c r="DD103" i="36"/>
  <c r="DE103" i="36"/>
  <c r="DF103" i="36"/>
  <c r="DG103" i="36"/>
  <c r="DH103" i="36"/>
  <c r="DI103" i="36"/>
  <c r="DJ103" i="36"/>
  <c r="DK103" i="36"/>
  <c r="DL103" i="36"/>
  <c r="CI103" i="36"/>
  <c r="CJ72" i="36"/>
  <c r="CK72" i="36"/>
  <c r="CL72" i="36"/>
  <c r="CM72" i="36"/>
  <c r="CN72" i="36"/>
  <c r="CO72" i="36"/>
  <c r="CP72" i="36"/>
  <c r="CQ72" i="36"/>
  <c r="CR72" i="36"/>
  <c r="CS72" i="36"/>
  <c r="CT72" i="36"/>
  <c r="CU72" i="36"/>
  <c r="CV72" i="36"/>
  <c r="CW72" i="36"/>
  <c r="CX72" i="36"/>
  <c r="CY72" i="36"/>
  <c r="CZ72" i="36"/>
  <c r="DA72" i="36"/>
  <c r="DB72" i="36"/>
  <c r="DC72" i="36"/>
  <c r="DD72" i="36"/>
  <c r="DE72" i="36"/>
  <c r="DF72" i="36"/>
  <c r="DG72" i="36"/>
  <c r="DH72" i="36"/>
  <c r="DI72" i="36"/>
  <c r="DJ72" i="36"/>
  <c r="DK72" i="36"/>
  <c r="DL72" i="36"/>
  <c r="DM72" i="36"/>
  <c r="CI72" i="36"/>
  <c r="CJ10" i="36"/>
  <c r="CK10" i="36"/>
  <c r="CL10" i="36"/>
  <c r="CM10" i="36"/>
  <c r="CN10" i="36"/>
  <c r="CO10" i="36"/>
  <c r="CP10" i="36"/>
  <c r="CQ10" i="36"/>
  <c r="CR10" i="36"/>
  <c r="CS10" i="36"/>
  <c r="CT10" i="36"/>
  <c r="CU10" i="36"/>
  <c r="CV10" i="36"/>
  <c r="CW10" i="36"/>
  <c r="CX10" i="36"/>
  <c r="CY10" i="36"/>
  <c r="CZ10" i="36"/>
  <c r="DA10" i="36"/>
  <c r="DB10" i="36"/>
  <c r="DC10" i="36"/>
  <c r="DD10" i="36"/>
  <c r="DE10" i="36"/>
  <c r="DF10" i="36"/>
  <c r="DG10" i="36"/>
  <c r="DH10" i="36"/>
  <c r="DI10" i="36"/>
  <c r="DJ10" i="36"/>
  <c r="DK10" i="36"/>
  <c r="DL10" i="36"/>
  <c r="DM10" i="36"/>
  <c r="CI10" i="36"/>
  <c r="CJ41" i="36"/>
  <c r="CK41" i="36"/>
  <c r="CL41" i="36"/>
  <c r="CM41" i="36"/>
  <c r="CN41" i="36"/>
  <c r="CO41" i="36"/>
  <c r="CP41" i="36"/>
  <c r="CQ41" i="36"/>
  <c r="CR41" i="36"/>
  <c r="CS41" i="36"/>
  <c r="CT41" i="36"/>
  <c r="CU41" i="36"/>
  <c r="CV41" i="36"/>
  <c r="CW41" i="36"/>
  <c r="CX41" i="36"/>
  <c r="CY41" i="36"/>
  <c r="CZ41" i="36"/>
  <c r="DA41" i="36"/>
  <c r="DB41" i="36"/>
  <c r="DC41" i="36"/>
  <c r="DD41" i="36"/>
  <c r="DE41" i="36"/>
  <c r="DF41" i="36"/>
  <c r="DG41" i="36"/>
  <c r="DH41" i="36"/>
  <c r="DI41" i="36"/>
  <c r="DJ41" i="36"/>
  <c r="DK41" i="36"/>
  <c r="CI41" i="36"/>
  <c r="BJ42" i="36"/>
  <c r="BH50" i="36"/>
  <c r="BH49" i="36"/>
  <c r="BG42" i="36"/>
  <c r="BE42" i="36"/>
  <c r="BB41" i="36"/>
  <c r="R220" i="36"/>
  <c r="S164" i="36"/>
  <c r="T163" i="36"/>
  <c r="S109" i="36"/>
  <c r="T108" i="36"/>
  <c r="T52" i="36"/>
  <c r="E215" i="36"/>
  <c r="B211" i="36"/>
  <c r="R13" i="7"/>
  <c r="S13" i="7" s="1"/>
  <c r="R14" i="7"/>
  <c r="S14" i="7" s="1"/>
  <c r="R15" i="7"/>
  <c r="S15" i="7" s="1"/>
  <c r="R16" i="7"/>
  <c r="S16" i="7" s="1"/>
  <c r="R17" i="7"/>
  <c r="S17" i="7" s="1"/>
  <c r="R18" i="7"/>
  <c r="S18" i="7" s="1"/>
  <c r="R19" i="7"/>
  <c r="S19" i="7" s="1"/>
  <c r="R20" i="7"/>
  <c r="S20" i="7" s="1"/>
  <c r="R21" i="7"/>
  <c r="S21" i="7" s="1"/>
  <c r="R22" i="7"/>
  <c r="S22" i="7" s="1"/>
  <c r="R23" i="7"/>
  <c r="S23" i="7" s="1"/>
  <c r="R24" i="7"/>
  <c r="S24" i="7" s="1"/>
  <c r="R25" i="7"/>
  <c r="S25" i="7" s="1"/>
  <c r="R26" i="7"/>
  <c r="S26" i="7" s="1"/>
  <c r="R27" i="7"/>
  <c r="S27" i="7" s="1"/>
  <c r="R28" i="7"/>
  <c r="S28" i="7" s="1"/>
  <c r="R29" i="7"/>
  <c r="S29" i="7" s="1"/>
  <c r="R30" i="7"/>
  <c r="S30" i="7" s="1"/>
  <c r="R31" i="7"/>
  <c r="S31" i="7" s="1"/>
  <c r="R32" i="7"/>
  <c r="S32" i="7" s="1"/>
  <c r="R33" i="7"/>
  <c r="S33" i="7" s="1"/>
  <c r="R34" i="7"/>
  <c r="S34" i="7" s="1"/>
  <c r="R35" i="7"/>
  <c r="S35" i="7" s="1"/>
  <c r="R36" i="7"/>
  <c r="S36" i="7" s="1"/>
  <c r="R37" i="7"/>
  <c r="S37" i="7" s="1"/>
  <c r="R38" i="7"/>
  <c r="S38" i="7" s="1"/>
  <c r="R39" i="7"/>
  <c r="S39" i="7" s="1"/>
  <c r="R40" i="7"/>
  <c r="S40" i="7" s="1"/>
  <c r="R41" i="7"/>
  <c r="S41" i="7" s="1"/>
  <c r="R12" i="7"/>
  <c r="S12" i="7" s="1"/>
  <c r="BL375" i="36"/>
  <c r="BL374" i="36"/>
  <c r="BL344" i="36"/>
  <c r="BL343" i="36"/>
  <c r="BL313" i="36"/>
  <c r="BL312" i="36"/>
  <c r="BL282" i="36"/>
  <c r="BL281" i="36"/>
  <c r="BL250" i="36"/>
  <c r="BL251" i="36"/>
  <c r="BL220" i="36"/>
  <c r="BL219" i="36"/>
  <c r="BL189" i="36"/>
  <c r="BL188" i="36"/>
  <c r="BL158" i="36"/>
  <c r="BL157" i="36"/>
  <c r="BL127" i="36"/>
  <c r="BL126" i="36"/>
  <c r="BL96" i="36"/>
  <c r="BL95" i="36"/>
  <c r="BL65" i="36"/>
  <c r="BL64" i="36"/>
  <c r="BL34" i="36"/>
  <c r="BL33" i="36"/>
  <c r="CI11" i="36" l="1"/>
  <c r="CI12" i="36" s="1"/>
  <c r="CI13" i="36" s="1"/>
  <c r="CI14" i="36" s="1"/>
  <c r="CI15" i="36" s="1"/>
  <c r="CI16" i="36" s="1"/>
  <c r="CI17" i="36" s="1"/>
  <c r="CI18" i="36" s="1"/>
  <c r="CI19" i="36" s="1"/>
  <c r="CI20" i="36" s="1"/>
  <c r="CI21" i="36" s="1"/>
  <c r="CI22" i="36" s="1"/>
  <c r="CI23" i="36" s="1"/>
  <c r="CI24" i="36" s="1"/>
  <c r="CI25" i="36" s="1"/>
  <c r="CI26" i="36" s="1"/>
  <c r="CI27" i="36" s="1"/>
  <c r="CI28" i="36" s="1"/>
  <c r="CI29" i="36" s="1"/>
  <c r="CI30" i="36" s="1"/>
  <c r="CI31" i="36" s="1"/>
  <c r="CI32" i="36" s="1"/>
  <c r="CI33" i="36" s="1"/>
  <c r="CI34" i="36" s="1"/>
  <c r="CJ11" i="36" s="1"/>
  <c r="CJ12" i="36" s="1"/>
  <c r="CJ13" i="36" s="1"/>
  <c r="CJ14" i="36" s="1"/>
  <c r="CJ15" i="36" s="1"/>
  <c r="CJ16" i="36" s="1"/>
  <c r="CJ17" i="36" s="1"/>
  <c r="CJ18" i="36" s="1"/>
  <c r="CJ19" i="36" s="1"/>
  <c r="CJ20" i="36" s="1"/>
  <c r="CJ21" i="36" s="1"/>
  <c r="CJ22" i="36" s="1"/>
  <c r="CJ23" i="36" s="1"/>
  <c r="CJ24" i="36" s="1"/>
  <c r="CJ25" i="36" s="1"/>
  <c r="CJ26" i="36" s="1"/>
  <c r="CJ27" i="36" s="1"/>
  <c r="CJ28" i="36" s="1"/>
  <c r="CJ29" i="36" s="1"/>
  <c r="CJ30" i="36" s="1"/>
  <c r="CJ31" i="36" s="1"/>
  <c r="CJ32" i="36" s="1"/>
  <c r="CJ33" i="36" s="1"/>
  <c r="CJ34" i="36" s="1"/>
  <c r="CK11" i="36" s="1"/>
  <c r="R165" i="36"/>
  <c r="R110" i="36"/>
  <c r="CK12" i="36" l="1"/>
  <c r="CK13" i="36" s="1"/>
  <c r="CK14" i="36" s="1"/>
  <c r="CK15" i="36" s="1"/>
  <c r="CK16" i="36" s="1"/>
  <c r="CK17" i="36" s="1"/>
  <c r="CK18" i="36" s="1"/>
  <c r="CK19" i="36" s="1"/>
  <c r="CK20" i="36" s="1"/>
  <c r="CK21" i="36" s="1"/>
  <c r="CK22" i="36" s="1"/>
  <c r="CK23" i="36" s="1"/>
  <c r="CK24" i="36" s="1"/>
  <c r="CK25" i="36" s="1"/>
  <c r="CK26" i="36" s="1"/>
  <c r="CK27" i="36" s="1"/>
  <c r="CK28" i="36" s="1"/>
  <c r="CK29" i="36" s="1"/>
  <c r="CK30" i="36" s="1"/>
  <c r="CK31" i="36" s="1"/>
  <c r="CK32" i="36" s="1"/>
  <c r="CK33" i="36" s="1"/>
  <c r="CK34" i="36" s="1"/>
  <c r="V32" i="7" l="1"/>
  <c r="X32" i="7" s="1"/>
  <c r="V33" i="7"/>
  <c r="X33" i="7" s="1"/>
  <c r="V34" i="7"/>
  <c r="X34" i="7" s="1"/>
  <c r="V35" i="7"/>
  <c r="X35" i="7" s="1"/>
  <c r="V36" i="7"/>
  <c r="X36" i="7" s="1"/>
  <c r="V37" i="7"/>
  <c r="X37" i="7" s="1"/>
  <c r="V38" i="7"/>
  <c r="X38" i="7" s="1"/>
  <c r="V39" i="7"/>
  <c r="X39" i="7" s="1"/>
  <c r="V40" i="7"/>
  <c r="X40" i="7" s="1"/>
  <c r="V41" i="7"/>
  <c r="X41" i="7" s="1"/>
  <c r="Q14" i="22"/>
  <c r="L11" i="7"/>
  <c r="X6" i="7"/>
  <c r="L7" i="7"/>
  <c r="Q39" i="22"/>
  <c r="Q35" i="22"/>
  <c r="Q29" i="22"/>
  <c r="Q25" i="22"/>
  <c r="U12" i="7" l="1"/>
  <c r="L14" i="7"/>
  <c r="U15" i="7"/>
  <c r="U17" i="7"/>
  <c r="D237" i="36" l="1"/>
  <c r="D235" i="36" s="1"/>
  <c r="H158" i="36"/>
  <c r="S53" i="36" l="1"/>
  <c r="R54" i="36" s="1"/>
  <c r="M24" i="6"/>
  <c r="E8" i="37"/>
  <c r="B2" i="37"/>
  <c r="BK10" i="36"/>
  <c r="T5" i="36" l="1"/>
  <c r="CG2" i="36"/>
  <c r="B227" i="36"/>
  <c r="O237" i="36"/>
  <c r="N237" i="36"/>
  <c r="M237" i="36"/>
  <c r="L237" i="36"/>
  <c r="K237" i="36"/>
  <c r="J237" i="36"/>
  <c r="I237" i="36"/>
  <c r="H237" i="36"/>
  <c r="G237" i="36"/>
  <c r="F237" i="36"/>
  <c r="E237" i="36"/>
  <c r="C165" i="36"/>
  <c r="C166" i="36" s="1"/>
  <c r="C167" i="36" s="1"/>
  <c r="C168" i="36" s="1"/>
  <c r="C169" i="36" s="1"/>
  <c r="C170" i="36" s="1"/>
  <c r="C171" i="36" s="1"/>
  <c r="C172" i="36" s="1"/>
  <c r="C173" i="36" s="1"/>
  <c r="C174" i="36" s="1"/>
  <c r="C175" i="36" s="1"/>
  <c r="C176" i="36" s="1"/>
  <c r="C177" i="36" s="1"/>
  <c r="C178" i="36" s="1"/>
  <c r="C179" i="36" s="1"/>
  <c r="C180" i="36" s="1"/>
  <c r="C181" i="36" s="1"/>
  <c r="C182" i="36" s="1"/>
  <c r="C183" i="36" s="1"/>
  <c r="C184" i="36" s="1"/>
  <c r="C185" i="36" s="1"/>
  <c r="C186" i="36" s="1"/>
  <c r="C187" i="36" s="1"/>
  <c r="C188" i="36" s="1"/>
  <c r="C189" i="36" s="1"/>
  <c r="C190" i="36" s="1"/>
  <c r="C191" i="36" s="1"/>
  <c r="C192" i="36" s="1"/>
  <c r="C193" i="36" s="1"/>
  <c r="C194" i="36" s="1"/>
  <c r="C195" i="36" s="1"/>
  <c r="C110" i="36"/>
  <c r="C54" i="36"/>
  <c r="C55" i="36" s="1"/>
  <c r="C56" i="36" s="1"/>
  <c r="C57" i="36" s="1"/>
  <c r="C58" i="36" s="1"/>
  <c r="C59" i="36" s="1"/>
  <c r="C60" i="36" s="1"/>
  <c r="C61" i="36" s="1"/>
  <c r="C62" i="36" s="1"/>
  <c r="C63" i="36" s="1"/>
  <c r="C64" i="36" s="1"/>
  <c r="C65" i="36" s="1"/>
  <c r="C66" i="36" s="1"/>
  <c r="C67" i="36" s="1"/>
  <c r="C68" i="36" s="1"/>
  <c r="C69" i="36" s="1"/>
  <c r="C70" i="36" s="1"/>
  <c r="C71" i="36" s="1"/>
  <c r="C72" i="36" s="1"/>
  <c r="C73" i="36" s="1"/>
  <c r="C74" i="36" s="1"/>
  <c r="C75" i="36" s="1"/>
  <c r="C76" i="36" s="1"/>
  <c r="C77" i="36" s="1"/>
  <c r="C78" i="36" s="1"/>
  <c r="C79" i="36" s="1"/>
  <c r="C80" i="36" s="1"/>
  <c r="C81" i="36" s="1"/>
  <c r="C82" i="36" s="1"/>
  <c r="C83" i="36" s="1"/>
  <c r="C84" i="36" s="1"/>
  <c r="E48" i="36"/>
  <c r="B45" i="36"/>
  <c r="E159" i="36"/>
  <c r="B156" i="36"/>
  <c r="T12" i="36"/>
  <c r="AF351" i="36"/>
  <c r="AE351" i="36"/>
  <c r="AD351" i="36"/>
  <c r="AC351" i="36"/>
  <c r="AB351" i="36"/>
  <c r="AA351" i="36"/>
  <c r="Z351" i="36"/>
  <c r="AF320" i="36"/>
  <c r="AE320" i="36"/>
  <c r="AD320" i="36"/>
  <c r="AC320" i="36"/>
  <c r="AB320" i="36"/>
  <c r="AA320" i="36"/>
  <c r="Z320" i="36"/>
  <c r="AF289" i="36"/>
  <c r="AE289" i="36"/>
  <c r="AD289" i="36"/>
  <c r="AC289" i="36"/>
  <c r="AB289" i="36"/>
  <c r="AA289" i="36"/>
  <c r="Z289" i="36"/>
  <c r="AF258" i="36"/>
  <c r="AE258" i="36"/>
  <c r="AD258" i="36"/>
  <c r="AC258" i="36"/>
  <c r="AB258" i="36"/>
  <c r="AA258" i="36"/>
  <c r="Z258" i="36"/>
  <c r="AF227" i="36"/>
  <c r="AE227" i="36"/>
  <c r="AD227" i="36"/>
  <c r="AC227" i="36"/>
  <c r="AB227" i="36"/>
  <c r="AA227" i="36"/>
  <c r="Z227" i="36"/>
  <c r="AF196" i="36"/>
  <c r="AE196" i="36"/>
  <c r="AD196" i="36"/>
  <c r="AC196" i="36"/>
  <c r="AB196" i="36"/>
  <c r="AA196" i="36"/>
  <c r="Z196" i="36"/>
  <c r="AF165" i="36"/>
  <c r="AM165" i="36" s="1"/>
  <c r="AT165" i="36" s="1"/>
  <c r="BA165" i="36" s="1"/>
  <c r="AE165" i="36"/>
  <c r="AD165" i="36"/>
  <c r="AK165" i="36" s="1"/>
  <c r="AR165" i="36" s="1"/>
  <c r="AY165" i="36" s="1"/>
  <c r="AC165" i="36"/>
  <c r="AJ165" i="36" s="1"/>
  <c r="AQ165" i="36" s="1"/>
  <c r="AX165" i="36" s="1"/>
  <c r="AB165" i="36"/>
  <c r="AI165" i="36" s="1"/>
  <c r="AP165" i="36" s="1"/>
  <c r="AW165" i="36" s="1"/>
  <c r="AA165" i="36"/>
  <c r="AH165" i="36" s="1"/>
  <c r="AO165" i="36" s="1"/>
  <c r="AV165" i="36" s="1"/>
  <c r="BC165" i="36" s="1"/>
  <c r="Z165" i="36"/>
  <c r="AG165" i="36" s="1"/>
  <c r="AN165" i="36" s="1"/>
  <c r="AU165" i="36" s="1"/>
  <c r="BB165" i="36" s="1"/>
  <c r="AF134" i="36"/>
  <c r="AE134" i="36"/>
  <c r="AL134" i="36" s="1"/>
  <c r="AS134" i="36" s="1"/>
  <c r="AZ134" i="36" s="1"/>
  <c r="AD134" i="36"/>
  <c r="AK134" i="36" s="1"/>
  <c r="AR134" i="36" s="1"/>
  <c r="AY134" i="36" s="1"/>
  <c r="AC134" i="36"/>
  <c r="AJ134" i="36" s="1"/>
  <c r="AQ134" i="36" s="1"/>
  <c r="AX134" i="36" s="1"/>
  <c r="AB134" i="36"/>
  <c r="AI134" i="36" s="1"/>
  <c r="AP134" i="36" s="1"/>
  <c r="AW134" i="36" s="1"/>
  <c r="BD134" i="36" s="1"/>
  <c r="AA134" i="36"/>
  <c r="AH134" i="36" s="1"/>
  <c r="AO134" i="36" s="1"/>
  <c r="AV134" i="36" s="1"/>
  <c r="BC134" i="36" s="1"/>
  <c r="Z134" i="36"/>
  <c r="AG134" i="36" s="1"/>
  <c r="AN134" i="36" s="1"/>
  <c r="AU134" i="36" s="1"/>
  <c r="BB134" i="36" s="1"/>
  <c r="AF103" i="36"/>
  <c r="AM103" i="36" s="1"/>
  <c r="AT103" i="36" s="1"/>
  <c r="BA103" i="36" s="1"/>
  <c r="AE103" i="36"/>
  <c r="AD103" i="36"/>
  <c r="AK103" i="36" s="1"/>
  <c r="AR103" i="36" s="1"/>
  <c r="AY103" i="36" s="1"/>
  <c r="AC103" i="36"/>
  <c r="AJ103" i="36" s="1"/>
  <c r="AQ103" i="36" s="1"/>
  <c r="AX103" i="36" s="1"/>
  <c r="AB103" i="36"/>
  <c r="AI103" i="36" s="1"/>
  <c r="AP103" i="36" s="1"/>
  <c r="AW103" i="36" s="1"/>
  <c r="AA103" i="36"/>
  <c r="AH103" i="36" s="1"/>
  <c r="AO103" i="36" s="1"/>
  <c r="AV103" i="36" s="1"/>
  <c r="BC103" i="36" s="1"/>
  <c r="Z103" i="36"/>
  <c r="AG103" i="36" s="1"/>
  <c r="AN103" i="36" s="1"/>
  <c r="AU103" i="36" s="1"/>
  <c r="BB103" i="36" s="1"/>
  <c r="AF72" i="36"/>
  <c r="AM72" i="36" s="1"/>
  <c r="AT72" i="36" s="1"/>
  <c r="BA72" i="36" s="1"/>
  <c r="AE72" i="36"/>
  <c r="AL72" i="36" s="1"/>
  <c r="AS72" i="36" s="1"/>
  <c r="AZ72" i="36" s="1"/>
  <c r="AD72" i="36"/>
  <c r="AK72" i="36" s="1"/>
  <c r="AR72" i="36" s="1"/>
  <c r="AY72" i="36" s="1"/>
  <c r="AC72" i="36"/>
  <c r="AJ72" i="36" s="1"/>
  <c r="AQ72" i="36" s="1"/>
  <c r="AX72" i="36" s="1"/>
  <c r="AB72" i="36"/>
  <c r="AI72" i="36" s="1"/>
  <c r="AP72" i="36" s="1"/>
  <c r="AW72" i="36" s="1"/>
  <c r="BD72" i="36" s="1"/>
  <c r="AA72" i="36"/>
  <c r="AH72" i="36" s="1"/>
  <c r="AO72" i="36" s="1"/>
  <c r="AV72" i="36" s="1"/>
  <c r="BC72" i="36" s="1"/>
  <c r="Z72" i="36"/>
  <c r="AG72" i="36" s="1"/>
  <c r="AN72" i="36" s="1"/>
  <c r="AU72" i="36" s="1"/>
  <c r="BB72" i="36" s="1"/>
  <c r="AF41" i="36"/>
  <c r="AM41" i="36" s="1"/>
  <c r="AT41" i="36" s="1"/>
  <c r="BA41" i="36" s="1"/>
  <c r="AE41" i="36"/>
  <c r="AL41" i="36" s="1"/>
  <c r="AS41" i="36" s="1"/>
  <c r="AZ41" i="36" s="1"/>
  <c r="AD41" i="36"/>
  <c r="AK41" i="36" s="1"/>
  <c r="AR41" i="36" s="1"/>
  <c r="AY41" i="36" s="1"/>
  <c r="AC41" i="36"/>
  <c r="AJ41" i="36" s="1"/>
  <c r="AQ41" i="36" s="1"/>
  <c r="AX41" i="36" s="1"/>
  <c r="AB41" i="36"/>
  <c r="AI41" i="36" s="1"/>
  <c r="AP41" i="36" s="1"/>
  <c r="AW41" i="36" s="1"/>
  <c r="AA41" i="36"/>
  <c r="AH41" i="36" s="1"/>
  <c r="AO41" i="36" s="1"/>
  <c r="AV41" i="36" s="1"/>
  <c r="Z41" i="36"/>
  <c r="AG41" i="36" s="1"/>
  <c r="AN41" i="36" s="1"/>
  <c r="AU41" i="36" s="1"/>
  <c r="AA10" i="36"/>
  <c r="AH10" i="36" s="1"/>
  <c r="AO10" i="36" s="1"/>
  <c r="AV10" i="36" s="1"/>
  <c r="BC10" i="36" s="1"/>
  <c r="AB10" i="36"/>
  <c r="AI10" i="36" s="1"/>
  <c r="AP10" i="36" s="1"/>
  <c r="AW10" i="36" s="1"/>
  <c r="BD10" i="36" s="1"/>
  <c r="AC10" i="36"/>
  <c r="AJ10" i="36" s="1"/>
  <c r="AQ10" i="36" s="1"/>
  <c r="AX10" i="36" s="1"/>
  <c r="AD10" i="36"/>
  <c r="AK10" i="36" s="1"/>
  <c r="AR10" i="36" s="1"/>
  <c r="AY10" i="36" s="1"/>
  <c r="AE10" i="36"/>
  <c r="AL10" i="36" s="1"/>
  <c r="AS10" i="36" s="1"/>
  <c r="AZ10" i="36" s="1"/>
  <c r="AF10" i="36"/>
  <c r="AM10" i="36" s="1"/>
  <c r="AT10" i="36" s="1"/>
  <c r="BA10" i="36" s="1"/>
  <c r="Z10" i="36"/>
  <c r="AG10" i="36" s="1"/>
  <c r="AN10" i="36" s="1"/>
  <c r="AU10" i="36" s="1"/>
  <c r="BB10" i="36" s="1"/>
  <c r="AL165" i="36" l="1"/>
  <c r="AS165" i="36" s="1"/>
  <c r="AZ165" i="36" s="1"/>
  <c r="AM134" i="36"/>
  <c r="AT134" i="36" s="1"/>
  <c r="BA134" i="36" s="1"/>
  <c r="L235" i="36"/>
  <c r="E235" i="36"/>
  <c r="M235" i="36"/>
  <c r="F235" i="36"/>
  <c r="N235" i="36"/>
  <c r="G235" i="36"/>
  <c r="O235" i="36"/>
  <c r="H235" i="36"/>
  <c r="I235" i="36"/>
  <c r="J235" i="36"/>
  <c r="K235" i="36"/>
  <c r="AL103" i="36"/>
  <c r="AS103" i="36" s="1"/>
  <c r="AZ103" i="36" s="1"/>
  <c r="BD376" i="36"/>
  <c r="BC376" i="36"/>
  <c r="BB376" i="36"/>
  <c r="BA376" i="36"/>
  <c r="AZ376" i="36"/>
  <c r="AY376" i="36"/>
  <c r="AX376" i="36"/>
  <c r="AW376" i="36"/>
  <c r="AV376" i="36"/>
  <c r="AU376" i="36"/>
  <c r="AT376" i="36"/>
  <c r="AS376" i="36"/>
  <c r="AR376" i="36"/>
  <c r="AQ376" i="36"/>
  <c r="AP376" i="36"/>
  <c r="AO376" i="36"/>
  <c r="AN376" i="36"/>
  <c r="AM376" i="36"/>
  <c r="AL376" i="36"/>
  <c r="AK376" i="36"/>
  <c r="AJ376" i="36"/>
  <c r="AI376" i="36"/>
  <c r="AH376" i="36"/>
  <c r="AG376" i="36"/>
  <c r="AF376" i="36"/>
  <c r="AE376" i="36"/>
  <c r="AD376" i="36"/>
  <c r="AC376" i="36"/>
  <c r="AB376" i="36"/>
  <c r="AA376" i="36"/>
  <c r="Z376" i="36"/>
  <c r="BJ375" i="36"/>
  <c r="BI375" i="36"/>
  <c r="BG375" i="36"/>
  <c r="BE375" i="36"/>
  <c r="O34" i="36" s="1"/>
  <c r="BJ374" i="36"/>
  <c r="BI374" i="36"/>
  <c r="BE374" i="36"/>
  <c r="O33" i="36" s="1"/>
  <c r="BJ373" i="36"/>
  <c r="BI373" i="36"/>
  <c r="BE373" i="36"/>
  <c r="O32" i="36" s="1"/>
  <c r="BJ372" i="36"/>
  <c r="BI372" i="36"/>
  <c r="BE372" i="36"/>
  <c r="BJ371" i="36"/>
  <c r="BI371" i="36"/>
  <c r="BE371" i="36"/>
  <c r="O30" i="36" s="1"/>
  <c r="BJ370" i="36"/>
  <c r="BI370" i="36"/>
  <c r="BE370" i="36"/>
  <c r="O29" i="36" s="1"/>
  <c r="BJ369" i="36"/>
  <c r="BI369" i="36"/>
  <c r="BE369" i="36"/>
  <c r="O28" i="36" s="1"/>
  <c r="BJ368" i="36"/>
  <c r="BI368" i="36"/>
  <c r="BE368" i="36"/>
  <c r="O27" i="36" s="1"/>
  <c r="BJ367" i="36"/>
  <c r="BI367" i="36"/>
  <c r="BE367" i="36"/>
  <c r="O26" i="36" s="1"/>
  <c r="BJ366" i="36"/>
  <c r="BI366" i="36"/>
  <c r="BE366" i="36"/>
  <c r="O25" i="36" s="1"/>
  <c r="BJ365" i="36"/>
  <c r="BI365" i="36"/>
  <c r="BE365" i="36"/>
  <c r="O24" i="36" s="1"/>
  <c r="BJ364" i="36"/>
  <c r="BI364" i="36"/>
  <c r="BE364" i="36"/>
  <c r="O23" i="36" s="1"/>
  <c r="BJ363" i="36"/>
  <c r="BI363" i="36"/>
  <c r="BE363" i="36"/>
  <c r="O22" i="36" s="1"/>
  <c r="BJ362" i="36"/>
  <c r="BI362" i="36"/>
  <c r="BE362" i="36"/>
  <c r="O21" i="36" s="1"/>
  <c r="BJ361" i="36"/>
  <c r="BI361" i="36"/>
  <c r="BE361" i="36"/>
  <c r="O20" i="36" s="1"/>
  <c r="BJ360" i="36"/>
  <c r="BI360" i="36"/>
  <c r="BE360" i="36"/>
  <c r="BJ359" i="36"/>
  <c r="BI359" i="36"/>
  <c r="BE359" i="36"/>
  <c r="O18" i="36" s="1"/>
  <c r="BJ358" i="36"/>
  <c r="BI358" i="36"/>
  <c r="BG358" i="36"/>
  <c r="BE358" i="36"/>
  <c r="BJ357" i="36"/>
  <c r="BI357" i="36"/>
  <c r="BG357" i="36"/>
  <c r="BE357" i="36"/>
  <c r="O16" i="36" s="1"/>
  <c r="BJ356" i="36"/>
  <c r="BI356" i="36"/>
  <c r="BG356" i="36"/>
  <c r="BE356" i="36"/>
  <c r="BJ355" i="36"/>
  <c r="BI355" i="36"/>
  <c r="BG355" i="36"/>
  <c r="BE355" i="36"/>
  <c r="O14" i="36" s="1"/>
  <c r="BJ354" i="36"/>
  <c r="BI354" i="36"/>
  <c r="BG354" i="36"/>
  <c r="BE354" i="36"/>
  <c r="BJ353" i="36"/>
  <c r="BI353" i="36"/>
  <c r="BG353" i="36"/>
  <c r="BE353" i="36"/>
  <c r="O12" i="36" s="1"/>
  <c r="BJ352" i="36"/>
  <c r="BI352" i="36"/>
  <c r="BG352" i="36"/>
  <c r="BE352" i="36"/>
  <c r="AI351" i="36"/>
  <c r="AP351" i="36" s="1"/>
  <c r="AW351" i="36" s="1"/>
  <c r="BD351" i="36" s="1"/>
  <c r="BD349" i="36"/>
  <c r="BC349" i="36"/>
  <c r="BB349" i="36"/>
  <c r="BA349" i="36"/>
  <c r="AZ349" i="36"/>
  <c r="AY349" i="36"/>
  <c r="AX349" i="36"/>
  <c r="AW349" i="36"/>
  <c r="AV349" i="36"/>
  <c r="AU349" i="36"/>
  <c r="AT349" i="36"/>
  <c r="AS349" i="36"/>
  <c r="AR349" i="36"/>
  <c r="AQ349" i="36"/>
  <c r="AP349" i="36"/>
  <c r="AO349" i="36"/>
  <c r="AN349" i="36"/>
  <c r="AM349" i="36"/>
  <c r="AL349" i="36"/>
  <c r="AK349" i="36"/>
  <c r="AJ349" i="36"/>
  <c r="AI349" i="36"/>
  <c r="AH349" i="36"/>
  <c r="AG349" i="36"/>
  <c r="AF349" i="36"/>
  <c r="AE349" i="36"/>
  <c r="AD349" i="36"/>
  <c r="AC349" i="36"/>
  <c r="AB349" i="36"/>
  <c r="AA349" i="36"/>
  <c r="Z349" i="36"/>
  <c r="BC345" i="36"/>
  <c r="BB345" i="36"/>
  <c r="BA345" i="36"/>
  <c r="AZ345" i="36"/>
  <c r="AY345" i="36"/>
  <c r="AX345" i="36"/>
  <c r="AW345" i="36"/>
  <c r="AV345" i="36"/>
  <c r="AU345" i="36"/>
  <c r="AT345" i="36"/>
  <c r="AS345" i="36"/>
  <c r="AR345" i="36"/>
  <c r="AQ345" i="36"/>
  <c r="AP345" i="36"/>
  <c r="AO345" i="36"/>
  <c r="AN345" i="36"/>
  <c r="AM345" i="36"/>
  <c r="AL345" i="36"/>
  <c r="AK345" i="36"/>
  <c r="AJ345" i="36"/>
  <c r="AI345" i="36"/>
  <c r="AH345" i="36"/>
  <c r="AG345" i="36"/>
  <c r="AF345" i="36"/>
  <c r="AE345" i="36"/>
  <c r="AD345" i="36"/>
  <c r="AC345" i="36"/>
  <c r="AB345" i="36"/>
  <c r="AA345" i="36"/>
  <c r="Z345" i="36"/>
  <c r="BJ344" i="36"/>
  <c r="BI344" i="36"/>
  <c r="BG344" i="36"/>
  <c r="BE344" i="36"/>
  <c r="N34" i="36" s="1"/>
  <c r="BJ343" i="36"/>
  <c r="BI343" i="36"/>
  <c r="BE343" i="36"/>
  <c r="N33" i="36" s="1"/>
  <c r="BJ342" i="36"/>
  <c r="BI342" i="36"/>
  <c r="BE342" i="36"/>
  <c r="BJ341" i="36"/>
  <c r="BI341" i="36"/>
  <c r="BE341" i="36"/>
  <c r="N31" i="36" s="1"/>
  <c r="BJ340" i="36"/>
  <c r="BI340" i="36"/>
  <c r="BE340" i="36"/>
  <c r="BJ339" i="36"/>
  <c r="BI339" i="36"/>
  <c r="BE339" i="36"/>
  <c r="N29" i="36" s="1"/>
  <c r="BJ338" i="36"/>
  <c r="BI338" i="36"/>
  <c r="BE338" i="36"/>
  <c r="N28" i="36" s="1"/>
  <c r="BJ337" i="36"/>
  <c r="BI337" i="36"/>
  <c r="BE337" i="36"/>
  <c r="N27" i="36" s="1"/>
  <c r="BJ336" i="36"/>
  <c r="BI336" i="36"/>
  <c r="BE336" i="36"/>
  <c r="N26" i="36" s="1"/>
  <c r="BJ335" i="36"/>
  <c r="BI335" i="36"/>
  <c r="BE335" i="36"/>
  <c r="N25" i="36" s="1"/>
  <c r="BJ334" i="36"/>
  <c r="BI334" i="36"/>
  <c r="BE334" i="36"/>
  <c r="BJ333" i="36"/>
  <c r="BI333" i="36"/>
  <c r="BE333" i="36"/>
  <c r="N23" i="36" s="1"/>
  <c r="BJ332" i="36"/>
  <c r="BI332" i="36"/>
  <c r="BE332" i="36"/>
  <c r="BJ331" i="36"/>
  <c r="BI331" i="36"/>
  <c r="BE331" i="36"/>
  <c r="N21" i="36" s="1"/>
  <c r="BJ330" i="36"/>
  <c r="BI330" i="36"/>
  <c r="BE330" i="36"/>
  <c r="N20" i="36" s="1"/>
  <c r="BJ329" i="36"/>
  <c r="BI329" i="36"/>
  <c r="BE329" i="36"/>
  <c r="N19" i="36" s="1"/>
  <c r="BJ328" i="36"/>
  <c r="BI328" i="36"/>
  <c r="BE328" i="36"/>
  <c r="N18" i="36" s="1"/>
  <c r="BJ327" i="36"/>
  <c r="BI327" i="36"/>
  <c r="BG327" i="36"/>
  <c r="BE327" i="36"/>
  <c r="N17" i="36" s="1"/>
  <c r="BJ326" i="36"/>
  <c r="BI326" i="36"/>
  <c r="BG326" i="36"/>
  <c r="BE326" i="36"/>
  <c r="N16" i="36" s="1"/>
  <c r="BJ325" i="36"/>
  <c r="BI325" i="36"/>
  <c r="BG325" i="36"/>
  <c r="BE325" i="36"/>
  <c r="N15" i="36" s="1"/>
  <c r="BJ324" i="36"/>
  <c r="BI324" i="36"/>
  <c r="BG324" i="36"/>
  <c r="BE324" i="36"/>
  <c r="N14" i="36" s="1"/>
  <c r="BJ323" i="36"/>
  <c r="BI323" i="36"/>
  <c r="BG323" i="36"/>
  <c r="BE323" i="36"/>
  <c r="BJ322" i="36"/>
  <c r="BI322" i="36"/>
  <c r="BG322" i="36"/>
  <c r="BE322" i="36"/>
  <c r="N12" i="36" s="1"/>
  <c r="BJ321" i="36"/>
  <c r="BI321" i="36"/>
  <c r="BG321" i="36"/>
  <c r="BE321" i="36"/>
  <c r="N11" i="36" s="1"/>
  <c r="BC318" i="36"/>
  <c r="BB318" i="36"/>
  <c r="BA318" i="36"/>
  <c r="AZ318" i="36"/>
  <c r="AY318" i="36"/>
  <c r="AX318" i="36"/>
  <c r="AW318" i="36"/>
  <c r="AV318" i="36"/>
  <c r="AU318" i="36"/>
  <c r="AT318" i="36"/>
  <c r="AS318" i="36"/>
  <c r="AR318" i="36"/>
  <c r="AQ318" i="36"/>
  <c r="AP318" i="36"/>
  <c r="AO318" i="36"/>
  <c r="AN318" i="36"/>
  <c r="AM318" i="36"/>
  <c r="AL318" i="36"/>
  <c r="AK318" i="36"/>
  <c r="AJ318" i="36"/>
  <c r="AI318" i="36"/>
  <c r="AH318" i="36"/>
  <c r="AG318" i="36"/>
  <c r="AF318" i="36"/>
  <c r="AE318" i="36"/>
  <c r="AD318" i="36"/>
  <c r="AC318" i="36"/>
  <c r="AB318" i="36"/>
  <c r="AA318" i="36"/>
  <c r="Z318" i="36"/>
  <c r="BD314" i="36"/>
  <c r="BC314" i="36"/>
  <c r="BB314" i="36"/>
  <c r="BA314" i="36"/>
  <c r="AZ314" i="36"/>
  <c r="AY314" i="36"/>
  <c r="AX314" i="36"/>
  <c r="AW314" i="36"/>
  <c r="AV314" i="36"/>
  <c r="AU314" i="36"/>
  <c r="AT314" i="36"/>
  <c r="AS314" i="36"/>
  <c r="AR314" i="36"/>
  <c r="AQ314" i="36"/>
  <c r="AP314" i="36"/>
  <c r="AO314" i="36"/>
  <c r="AN314" i="36"/>
  <c r="AM314" i="36"/>
  <c r="AL314" i="36"/>
  <c r="AK314" i="36"/>
  <c r="AJ314" i="36"/>
  <c r="AI314" i="36"/>
  <c r="AH314" i="36"/>
  <c r="AG314" i="36"/>
  <c r="AF314" i="36"/>
  <c r="AE314" i="36"/>
  <c r="AD314" i="36"/>
  <c r="AC314" i="36"/>
  <c r="AB314" i="36"/>
  <c r="AA314" i="36"/>
  <c r="Z314" i="36"/>
  <c r="BJ313" i="36"/>
  <c r="BI313" i="36"/>
  <c r="BG313" i="36"/>
  <c r="BE313" i="36"/>
  <c r="M34" i="36" s="1"/>
  <c r="BJ312" i="36"/>
  <c r="BI312" i="36"/>
  <c r="BE312" i="36"/>
  <c r="M33" i="36" s="1"/>
  <c r="BJ311" i="36"/>
  <c r="BI311" i="36"/>
  <c r="BE311" i="36"/>
  <c r="BJ310" i="36"/>
  <c r="BI310" i="36"/>
  <c r="BE310" i="36"/>
  <c r="M31" i="36" s="1"/>
  <c r="BJ309" i="36"/>
  <c r="BI309" i="36"/>
  <c r="BE309" i="36"/>
  <c r="BJ308" i="36"/>
  <c r="BI308" i="36"/>
  <c r="BE308" i="36"/>
  <c r="M29" i="36" s="1"/>
  <c r="BJ307" i="36"/>
  <c r="BI307" i="36"/>
  <c r="BE307" i="36"/>
  <c r="M28" i="36" s="1"/>
  <c r="BJ306" i="36"/>
  <c r="BI306" i="36"/>
  <c r="BE306" i="36"/>
  <c r="M27" i="36" s="1"/>
  <c r="BJ305" i="36"/>
  <c r="BI305" i="36"/>
  <c r="BE305" i="36"/>
  <c r="M26" i="36" s="1"/>
  <c r="BJ304" i="36"/>
  <c r="BI304" i="36"/>
  <c r="BE304" i="36"/>
  <c r="M25" i="36" s="1"/>
  <c r="BJ303" i="36"/>
  <c r="BI303" i="36"/>
  <c r="BE303" i="36"/>
  <c r="M24" i="36" s="1"/>
  <c r="BJ302" i="36"/>
  <c r="BI302" i="36"/>
  <c r="BE302" i="36"/>
  <c r="M23" i="36" s="1"/>
  <c r="BJ301" i="36"/>
  <c r="BI301" i="36"/>
  <c r="BE301" i="36"/>
  <c r="M22" i="36" s="1"/>
  <c r="BJ300" i="36"/>
  <c r="BI300" i="36"/>
  <c r="BE300" i="36"/>
  <c r="M21" i="36" s="1"/>
  <c r="BJ299" i="36"/>
  <c r="BI299" i="36"/>
  <c r="BE299" i="36"/>
  <c r="M20" i="36" s="1"/>
  <c r="BJ298" i="36"/>
  <c r="BI298" i="36"/>
  <c r="BE298" i="36"/>
  <c r="M19" i="36" s="1"/>
  <c r="BJ297" i="36"/>
  <c r="BI297" i="36"/>
  <c r="BE297" i="36"/>
  <c r="M18" i="36" s="1"/>
  <c r="BJ296" i="36"/>
  <c r="BI296" i="36"/>
  <c r="BG296" i="36"/>
  <c r="BE296" i="36"/>
  <c r="M17" i="36" s="1"/>
  <c r="BJ295" i="36"/>
  <c r="BI295" i="36"/>
  <c r="BG295" i="36"/>
  <c r="BE295" i="36"/>
  <c r="M16" i="36" s="1"/>
  <c r="BJ294" i="36"/>
  <c r="BI294" i="36"/>
  <c r="BG294" i="36"/>
  <c r="BE294" i="36"/>
  <c r="M15" i="36" s="1"/>
  <c r="BJ293" i="36"/>
  <c r="BI293" i="36"/>
  <c r="BG293" i="36"/>
  <c r="BE293" i="36"/>
  <c r="M14" i="36" s="1"/>
  <c r="BJ292" i="36"/>
  <c r="BI292" i="36"/>
  <c r="BG292" i="36"/>
  <c r="BE292" i="36"/>
  <c r="M13" i="36" s="1"/>
  <c r="BJ291" i="36"/>
  <c r="BI291" i="36"/>
  <c r="BG291" i="36"/>
  <c r="BE291" i="36"/>
  <c r="M12" i="36" s="1"/>
  <c r="BJ290" i="36"/>
  <c r="BI290" i="36"/>
  <c r="BG290" i="36"/>
  <c r="BE290" i="36"/>
  <c r="M11" i="36" s="1"/>
  <c r="AG289" i="36"/>
  <c r="BD287" i="36"/>
  <c r="BC287" i="36"/>
  <c r="BB287" i="36"/>
  <c r="BA287" i="36"/>
  <c r="AZ287" i="36"/>
  <c r="AY287" i="36"/>
  <c r="AX287" i="36"/>
  <c r="AW287" i="36"/>
  <c r="AV287" i="36"/>
  <c r="AU287" i="36"/>
  <c r="AT287" i="36"/>
  <c r="AS287" i="36"/>
  <c r="AR287" i="36"/>
  <c r="AQ287" i="36"/>
  <c r="AP287" i="36"/>
  <c r="AO287" i="36"/>
  <c r="AN287" i="36"/>
  <c r="AM287" i="36"/>
  <c r="AL287" i="36"/>
  <c r="AK287" i="36"/>
  <c r="AJ287" i="36"/>
  <c r="AI287" i="36"/>
  <c r="AH287" i="36"/>
  <c r="AG287" i="36"/>
  <c r="AF287" i="36"/>
  <c r="AE287" i="36"/>
  <c r="AD287" i="36"/>
  <c r="AC287" i="36"/>
  <c r="AB287" i="36"/>
  <c r="AA287" i="36"/>
  <c r="Z287" i="36"/>
  <c r="BC283" i="36"/>
  <c r="BB283" i="36"/>
  <c r="BA283" i="36"/>
  <c r="AZ283" i="36"/>
  <c r="AY283" i="36"/>
  <c r="AX283" i="36"/>
  <c r="AW283" i="36"/>
  <c r="AV283" i="36"/>
  <c r="AU283" i="36"/>
  <c r="AT283" i="36"/>
  <c r="AS283" i="36"/>
  <c r="AR283" i="36"/>
  <c r="AQ283" i="36"/>
  <c r="AP283" i="36"/>
  <c r="AO283" i="36"/>
  <c r="AN283" i="36"/>
  <c r="AM283" i="36"/>
  <c r="AL283" i="36"/>
  <c r="AK283" i="36"/>
  <c r="AJ283" i="36"/>
  <c r="AI283" i="36"/>
  <c r="AH283" i="36"/>
  <c r="AG283" i="36"/>
  <c r="AF283" i="36"/>
  <c r="AE283" i="36"/>
  <c r="AD283" i="36"/>
  <c r="AC283" i="36"/>
  <c r="AB283" i="36"/>
  <c r="AA283" i="36"/>
  <c r="Z283" i="36"/>
  <c r="BJ282" i="36"/>
  <c r="BI282" i="36"/>
  <c r="BG282" i="36"/>
  <c r="BE282" i="36"/>
  <c r="L34" i="36" s="1"/>
  <c r="BJ281" i="36"/>
  <c r="BI281" i="36"/>
  <c r="BE281" i="36"/>
  <c r="L33" i="36" s="1"/>
  <c r="BJ280" i="36"/>
  <c r="BI280" i="36"/>
  <c r="BE280" i="36"/>
  <c r="L32" i="36" s="1"/>
  <c r="BJ279" i="36"/>
  <c r="BI279" i="36"/>
  <c r="BE279" i="36"/>
  <c r="L31" i="36" s="1"/>
  <c r="BJ278" i="36"/>
  <c r="BI278" i="36"/>
  <c r="BE278" i="36"/>
  <c r="L30" i="36" s="1"/>
  <c r="BJ277" i="36"/>
  <c r="BI277" i="36"/>
  <c r="BE277" i="36"/>
  <c r="L29" i="36" s="1"/>
  <c r="BJ276" i="36"/>
  <c r="BI276" i="36"/>
  <c r="BE276" i="36"/>
  <c r="L28" i="36" s="1"/>
  <c r="BJ275" i="36"/>
  <c r="BI275" i="36"/>
  <c r="BE275" i="36"/>
  <c r="L27" i="36" s="1"/>
  <c r="BJ274" i="36"/>
  <c r="BI274" i="36"/>
  <c r="BE274" i="36"/>
  <c r="BJ273" i="36"/>
  <c r="BI273" i="36"/>
  <c r="BE273" i="36"/>
  <c r="L25" i="36" s="1"/>
  <c r="BJ272" i="36"/>
  <c r="BI272" i="36"/>
  <c r="BE272" i="36"/>
  <c r="L24" i="36" s="1"/>
  <c r="BJ271" i="36"/>
  <c r="BI271" i="36"/>
  <c r="BE271" i="36"/>
  <c r="L23" i="36" s="1"/>
  <c r="BJ270" i="36"/>
  <c r="BI270" i="36"/>
  <c r="BE270" i="36"/>
  <c r="L22" i="36" s="1"/>
  <c r="BJ269" i="36"/>
  <c r="BI269" i="36"/>
  <c r="BE269" i="36"/>
  <c r="L21" i="36" s="1"/>
  <c r="BJ268" i="36"/>
  <c r="BI268" i="36"/>
  <c r="BE268" i="36"/>
  <c r="L20" i="36" s="1"/>
  <c r="BJ267" i="36"/>
  <c r="BI267" i="36"/>
  <c r="BE267" i="36"/>
  <c r="L19" i="36" s="1"/>
  <c r="BJ266" i="36"/>
  <c r="BI266" i="36"/>
  <c r="BE266" i="36"/>
  <c r="BJ265" i="36"/>
  <c r="BI265" i="36"/>
  <c r="BG265" i="36"/>
  <c r="BE265" i="36"/>
  <c r="L17" i="36" s="1"/>
  <c r="BJ264" i="36"/>
  <c r="BI264" i="36"/>
  <c r="BG264" i="36"/>
  <c r="BE264" i="36"/>
  <c r="L16" i="36" s="1"/>
  <c r="BJ263" i="36"/>
  <c r="BI263" i="36"/>
  <c r="BG263" i="36"/>
  <c r="BE263" i="36"/>
  <c r="L15" i="36" s="1"/>
  <c r="BJ262" i="36"/>
  <c r="BI262" i="36"/>
  <c r="BG262" i="36"/>
  <c r="BE262" i="36"/>
  <c r="L14" i="36" s="1"/>
  <c r="BJ261" i="36"/>
  <c r="BI261" i="36"/>
  <c r="BG261" i="36"/>
  <c r="BE261" i="36"/>
  <c r="L13" i="36" s="1"/>
  <c r="BJ260" i="36"/>
  <c r="BI260" i="36"/>
  <c r="BG260" i="36"/>
  <c r="BE260" i="36"/>
  <c r="L12" i="36" s="1"/>
  <c r="BJ259" i="36"/>
  <c r="BI259" i="36"/>
  <c r="BG259" i="36"/>
  <c r="BE259" i="36"/>
  <c r="L11" i="36" s="1"/>
  <c r="BC256" i="36"/>
  <c r="BB256" i="36"/>
  <c r="BA256" i="36"/>
  <c r="AZ256" i="36"/>
  <c r="AY256" i="36"/>
  <c r="AX256" i="36"/>
  <c r="AW256" i="36"/>
  <c r="AV256" i="36"/>
  <c r="AU256" i="36"/>
  <c r="AT256" i="36"/>
  <c r="AS256" i="36"/>
  <c r="AR256" i="36"/>
  <c r="AQ256" i="36"/>
  <c r="AP256" i="36"/>
  <c r="AO256" i="36"/>
  <c r="AN256" i="36"/>
  <c r="AM256" i="36"/>
  <c r="AL256" i="36"/>
  <c r="AK256" i="36"/>
  <c r="AJ256" i="36"/>
  <c r="AI256" i="36"/>
  <c r="AH256" i="36"/>
  <c r="AG256" i="36"/>
  <c r="AF256" i="36"/>
  <c r="AE256" i="36"/>
  <c r="AD256" i="36"/>
  <c r="AC256" i="36"/>
  <c r="AB256" i="36"/>
  <c r="AA256" i="36"/>
  <c r="Z256" i="36"/>
  <c r="BD252" i="36"/>
  <c r="BC252" i="36"/>
  <c r="BB252" i="36"/>
  <c r="BA252" i="36"/>
  <c r="AZ252" i="36"/>
  <c r="AY252" i="36"/>
  <c r="AX252" i="36"/>
  <c r="AW252" i="36"/>
  <c r="AV252" i="36"/>
  <c r="AU252" i="36"/>
  <c r="AT252" i="36"/>
  <c r="AS252" i="36"/>
  <c r="AR252" i="36"/>
  <c r="AQ252" i="36"/>
  <c r="AP252" i="36"/>
  <c r="AO252" i="36"/>
  <c r="AN252" i="36"/>
  <c r="AM252" i="36"/>
  <c r="AL252" i="36"/>
  <c r="AK252" i="36"/>
  <c r="AJ252" i="36"/>
  <c r="AI252" i="36"/>
  <c r="AH252" i="36"/>
  <c r="AG252" i="36"/>
  <c r="AF252" i="36"/>
  <c r="AE252" i="36"/>
  <c r="AD252" i="36"/>
  <c r="AC252" i="36"/>
  <c r="AB252" i="36"/>
  <c r="AA252" i="36"/>
  <c r="Z252" i="36"/>
  <c r="BJ251" i="36"/>
  <c r="BI251" i="36"/>
  <c r="BG251" i="36"/>
  <c r="BE251" i="36"/>
  <c r="K34" i="36" s="1"/>
  <c r="BJ250" i="36"/>
  <c r="BI250" i="36"/>
  <c r="BE250" i="36"/>
  <c r="K33" i="36" s="1"/>
  <c r="BJ249" i="36"/>
  <c r="BI249" i="36"/>
  <c r="BE249" i="36"/>
  <c r="K32" i="36" s="1"/>
  <c r="BJ248" i="36"/>
  <c r="BI248" i="36"/>
  <c r="BE248" i="36"/>
  <c r="K31" i="36" s="1"/>
  <c r="BJ247" i="36"/>
  <c r="BI247" i="36"/>
  <c r="BE247" i="36"/>
  <c r="K30" i="36" s="1"/>
  <c r="BJ246" i="36"/>
  <c r="BI246" i="36"/>
  <c r="BE246" i="36"/>
  <c r="K29" i="36" s="1"/>
  <c r="BJ245" i="36"/>
  <c r="BI245" i="36"/>
  <c r="BE245" i="36"/>
  <c r="K28" i="36" s="1"/>
  <c r="BJ244" i="36"/>
  <c r="BI244" i="36"/>
  <c r="BE244" i="36"/>
  <c r="BJ243" i="36"/>
  <c r="BI243" i="36"/>
  <c r="BE243" i="36"/>
  <c r="K26" i="36" s="1"/>
  <c r="BJ242" i="36"/>
  <c r="BI242" i="36"/>
  <c r="BE242" i="36"/>
  <c r="K25" i="36" s="1"/>
  <c r="BJ241" i="36"/>
  <c r="BI241" i="36"/>
  <c r="BE241" i="36"/>
  <c r="K24" i="36" s="1"/>
  <c r="BJ240" i="36"/>
  <c r="BI240" i="36"/>
  <c r="BE240" i="36"/>
  <c r="K23" i="36" s="1"/>
  <c r="BJ239" i="36"/>
  <c r="BI239" i="36"/>
  <c r="BE239" i="36"/>
  <c r="K22" i="36" s="1"/>
  <c r="BJ238" i="36"/>
  <c r="BI238" i="36"/>
  <c r="BE238" i="36"/>
  <c r="K21" i="36" s="1"/>
  <c r="BJ237" i="36"/>
  <c r="BI237" i="36"/>
  <c r="BE237" i="36"/>
  <c r="K20" i="36" s="1"/>
  <c r="BJ236" i="36"/>
  <c r="BI236" i="36"/>
  <c r="BE236" i="36"/>
  <c r="BJ235" i="36"/>
  <c r="BI235" i="36"/>
  <c r="BE235" i="36"/>
  <c r="K18" i="36" s="1"/>
  <c r="BJ234" i="36"/>
  <c r="BI234" i="36"/>
  <c r="BG234" i="36"/>
  <c r="BE234" i="36"/>
  <c r="K17" i="36" s="1"/>
  <c r="BJ233" i="36"/>
  <c r="BI233" i="36"/>
  <c r="BG233" i="36"/>
  <c r="BE233" i="36"/>
  <c r="K16" i="36" s="1"/>
  <c r="BJ232" i="36"/>
  <c r="BI232" i="36"/>
  <c r="BG232" i="36"/>
  <c r="BE232" i="36"/>
  <c r="K15" i="36" s="1"/>
  <c r="BJ231" i="36"/>
  <c r="BI231" i="36"/>
  <c r="BG231" i="36"/>
  <c r="BE231" i="36"/>
  <c r="K14" i="36" s="1"/>
  <c r="BJ230" i="36"/>
  <c r="BI230" i="36"/>
  <c r="BG230" i="36"/>
  <c r="BE230" i="36"/>
  <c r="K13" i="36" s="1"/>
  <c r="BJ229" i="36"/>
  <c r="BI229" i="36"/>
  <c r="BG229" i="36"/>
  <c r="BE229" i="36"/>
  <c r="K12" i="36" s="1"/>
  <c r="BJ228" i="36"/>
  <c r="BI228" i="36"/>
  <c r="BG228" i="36"/>
  <c r="BE228" i="36"/>
  <c r="K11" i="36" s="1"/>
  <c r="AJ227" i="36"/>
  <c r="AQ227" i="36" s="1"/>
  <c r="AX227" i="36" s="1"/>
  <c r="BD225" i="36"/>
  <c r="BC225" i="36"/>
  <c r="BB225" i="36"/>
  <c r="BA225" i="36"/>
  <c r="AZ225" i="36"/>
  <c r="AY225" i="36"/>
  <c r="AX225" i="36"/>
  <c r="AW225" i="36"/>
  <c r="AV225" i="36"/>
  <c r="AU225" i="36"/>
  <c r="AT225" i="36"/>
  <c r="AS225" i="36"/>
  <c r="AR225" i="36"/>
  <c r="AQ225" i="36"/>
  <c r="AP225" i="36"/>
  <c r="AO225" i="36"/>
  <c r="AN225" i="36"/>
  <c r="AM225" i="36"/>
  <c r="AL225" i="36"/>
  <c r="AK225" i="36"/>
  <c r="AJ225" i="36"/>
  <c r="AI225" i="36"/>
  <c r="AH225" i="36"/>
  <c r="AG225" i="36"/>
  <c r="AF225" i="36"/>
  <c r="AE225" i="36"/>
  <c r="AD225" i="36"/>
  <c r="AC225" i="36"/>
  <c r="AB225" i="36"/>
  <c r="AA225" i="36"/>
  <c r="Z225" i="36"/>
  <c r="BD221" i="36"/>
  <c r="BC221" i="36"/>
  <c r="BB221" i="36"/>
  <c r="BA221" i="36"/>
  <c r="AZ221" i="36"/>
  <c r="AY221" i="36"/>
  <c r="AX221" i="36"/>
  <c r="AW221" i="36"/>
  <c r="AV221" i="36"/>
  <c r="AU221" i="36"/>
  <c r="AT221" i="36"/>
  <c r="AS221" i="36"/>
  <c r="AR221" i="36"/>
  <c r="AQ221" i="36"/>
  <c r="AP221" i="36"/>
  <c r="AO221" i="36"/>
  <c r="AN221" i="36"/>
  <c r="AM221" i="36"/>
  <c r="AL221" i="36"/>
  <c r="AK221" i="36"/>
  <c r="AJ221" i="36"/>
  <c r="AI221" i="36"/>
  <c r="AH221" i="36"/>
  <c r="AG221" i="36"/>
  <c r="AF221" i="36"/>
  <c r="AE221" i="36"/>
  <c r="AD221" i="36"/>
  <c r="AC221" i="36"/>
  <c r="AB221" i="36"/>
  <c r="AA221" i="36"/>
  <c r="Z221" i="36"/>
  <c r="BJ220" i="36"/>
  <c r="BI220" i="36"/>
  <c r="BG220" i="36"/>
  <c r="BE220" i="36"/>
  <c r="J34" i="36" s="1"/>
  <c r="BJ219" i="36"/>
  <c r="BI219" i="36"/>
  <c r="BE219" i="36"/>
  <c r="J33" i="36" s="1"/>
  <c r="BJ218" i="36"/>
  <c r="BI218" i="36"/>
  <c r="BE218" i="36"/>
  <c r="BJ217" i="36"/>
  <c r="BI217" i="36"/>
  <c r="BE217" i="36"/>
  <c r="J31" i="36" s="1"/>
  <c r="BJ216" i="36"/>
  <c r="BI216" i="36"/>
  <c r="BE216" i="36"/>
  <c r="J30" i="36" s="1"/>
  <c r="BJ215" i="36"/>
  <c r="BI215" i="36"/>
  <c r="BE215" i="36"/>
  <c r="J29" i="36" s="1"/>
  <c r="BJ214" i="36"/>
  <c r="BI214" i="36"/>
  <c r="BE214" i="36"/>
  <c r="J28" i="36" s="1"/>
  <c r="BJ213" i="36"/>
  <c r="BI213" i="36"/>
  <c r="BE213" i="36"/>
  <c r="J27" i="36" s="1"/>
  <c r="BJ212" i="36"/>
  <c r="BI212" i="36"/>
  <c r="BE212" i="36"/>
  <c r="J26" i="36" s="1"/>
  <c r="BJ211" i="36"/>
  <c r="BI211" i="36"/>
  <c r="BE211" i="36"/>
  <c r="J25" i="36" s="1"/>
  <c r="BJ210" i="36"/>
  <c r="BI210" i="36"/>
  <c r="BE210" i="36"/>
  <c r="BJ209" i="36"/>
  <c r="BI209" i="36"/>
  <c r="BE209" i="36"/>
  <c r="J23" i="36" s="1"/>
  <c r="BJ208" i="36"/>
  <c r="BI208" i="36"/>
  <c r="BE208" i="36"/>
  <c r="J22" i="36" s="1"/>
  <c r="BJ207" i="36"/>
  <c r="BI207" i="36"/>
  <c r="BE207" i="36"/>
  <c r="J21" i="36" s="1"/>
  <c r="BJ206" i="36"/>
  <c r="BI206" i="36"/>
  <c r="BE206" i="36"/>
  <c r="J20" i="36" s="1"/>
  <c r="BJ205" i="36"/>
  <c r="BI205" i="36"/>
  <c r="BE205" i="36"/>
  <c r="J19" i="36" s="1"/>
  <c r="BJ204" i="36"/>
  <c r="BI204" i="36"/>
  <c r="BE204" i="36"/>
  <c r="J18" i="36" s="1"/>
  <c r="BJ203" i="36"/>
  <c r="BI203" i="36"/>
  <c r="BG203" i="36"/>
  <c r="BE203" i="36"/>
  <c r="J17" i="36" s="1"/>
  <c r="BJ202" i="36"/>
  <c r="BI202" i="36"/>
  <c r="BG202" i="36"/>
  <c r="BE202" i="36"/>
  <c r="J16" i="36" s="1"/>
  <c r="BJ201" i="36"/>
  <c r="BI201" i="36"/>
  <c r="BG201" i="36"/>
  <c r="BE201" i="36"/>
  <c r="J15" i="36" s="1"/>
  <c r="BJ200" i="36"/>
  <c r="BI200" i="36"/>
  <c r="BG200" i="36"/>
  <c r="BE200" i="36"/>
  <c r="J14" i="36" s="1"/>
  <c r="BJ199" i="36"/>
  <c r="BI199" i="36"/>
  <c r="BG199" i="36"/>
  <c r="BE199" i="36"/>
  <c r="J13" i="36" s="1"/>
  <c r="BJ198" i="36"/>
  <c r="BI198" i="36"/>
  <c r="BG198" i="36"/>
  <c r="BE198" i="36"/>
  <c r="J12" i="36" s="1"/>
  <c r="BJ197" i="36"/>
  <c r="BI197" i="36"/>
  <c r="BG197" i="36"/>
  <c r="BE197" i="36"/>
  <c r="J11" i="36" s="1"/>
  <c r="BD194" i="36"/>
  <c r="BC194" i="36"/>
  <c r="BB194" i="36"/>
  <c r="BA194" i="36"/>
  <c r="AZ194" i="36"/>
  <c r="AY194" i="36"/>
  <c r="AX194" i="36"/>
  <c r="AW194" i="36"/>
  <c r="AV194" i="36"/>
  <c r="AU194" i="36"/>
  <c r="AT194" i="36"/>
  <c r="AS194" i="36"/>
  <c r="AR194" i="36"/>
  <c r="AQ194" i="36"/>
  <c r="AP194" i="36"/>
  <c r="AO194" i="36"/>
  <c r="AN194" i="36"/>
  <c r="AM194" i="36"/>
  <c r="AL194" i="36"/>
  <c r="AK194" i="36"/>
  <c r="AJ194" i="36"/>
  <c r="AI194" i="36"/>
  <c r="AH194" i="36"/>
  <c r="AG194" i="36"/>
  <c r="AF194" i="36"/>
  <c r="AE194" i="36"/>
  <c r="AD194" i="36"/>
  <c r="AC194" i="36"/>
  <c r="AB194" i="36"/>
  <c r="AA194" i="36"/>
  <c r="Z194" i="36"/>
  <c r="BC190" i="36"/>
  <c r="BB190" i="36"/>
  <c r="BA190" i="36"/>
  <c r="AZ190" i="36"/>
  <c r="AY190" i="36"/>
  <c r="AX190" i="36"/>
  <c r="AW190" i="36"/>
  <c r="AV190" i="36"/>
  <c r="AU190" i="36"/>
  <c r="AT190" i="36"/>
  <c r="AS190" i="36"/>
  <c r="AR190" i="36"/>
  <c r="AQ190" i="36"/>
  <c r="AP190" i="36"/>
  <c r="AO190" i="36"/>
  <c r="AN190" i="36"/>
  <c r="AM190" i="36"/>
  <c r="AL190" i="36"/>
  <c r="AK190" i="36"/>
  <c r="AJ190" i="36"/>
  <c r="AI190" i="36"/>
  <c r="AH190" i="36"/>
  <c r="AG190" i="36"/>
  <c r="AF190" i="36"/>
  <c r="AE190" i="36"/>
  <c r="AD190" i="36"/>
  <c r="AC190" i="36"/>
  <c r="AB190" i="36"/>
  <c r="AA190" i="36"/>
  <c r="Z190" i="36"/>
  <c r="BJ189" i="36"/>
  <c r="BI189" i="36"/>
  <c r="BG189" i="36"/>
  <c r="BE189" i="36"/>
  <c r="BJ188" i="36"/>
  <c r="BI188" i="36"/>
  <c r="BE188" i="36"/>
  <c r="I33" i="36" s="1"/>
  <c r="BJ187" i="36"/>
  <c r="BI187" i="36"/>
  <c r="BE187" i="36"/>
  <c r="I32" i="36" s="1"/>
  <c r="BJ186" i="36"/>
  <c r="BI186" i="36"/>
  <c r="BE186" i="36"/>
  <c r="I31" i="36" s="1"/>
  <c r="BJ185" i="36"/>
  <c r="BI185" i="36"/>
  <c r="BE185" i="36"/>
  <c r="I30" i="36" s="1"/>
  <c r="BJ184" i="36"/>
  <c r="BI184" i="36"/>
  <c r="BE184" i="36"/>
  <c r="I29" i="36" s="1"/>
  <c r="BJ183" i="36"/>
  <c r="BI183" i="36"/>
  <c r="BE183" i="36"/>
  <c r="I28" i="36" s="1"/>
  <c r="BJ182" i="36"/>
  <c r="BI182" i="36"/>
  <c r="BE182" i="36"/>
  <c r="I27" i="36" s="1"/>
  <c r="BJ181" i="36"/>
  <c r="BI181" i="36"/>
  <c r="BE181" i="36"/>
  <c r="BJ180" i="36"/>
  <c r="BI180" i="36"/>
  <c r="BE180" i="36"/>
  <c r="I25" i="36" s="1"/>
  <c r="BJ179" i="36"/>
  <c r="BI179" i="36"/>
  <c r="BE179" i="36"/>
  <c r="I24" i="36" s="1"/>
  <c r="BJ178" i="36"/>
  <c r="BI178" i="36"/>
  <c r="BE178" i="36"/>
  <c r="I23" i="36" s="1"/>
  <c r="BJ177" i="36"/>
  <c r="BI177" i="36"/>
  <c r="BE177" i="36"/>
  <c r="I22" i="36" s="1"/>
  <c r="BJ176" i="36"/>
  <c r="BI176" i="36"/>
  <c r="BE176" i="36"/>
  <c r="I21" i="36" s="1"/>
  <c r="BJ175" i="36"/>
  <c r="BI175" i="36"/>
  <c r="BE175" i="36"/>
  <c r="I20" i="36" s="1"/>
  <c r="BJ174" i="36"/>
  <c r="BI174" i="36"/>
  <c r="BE174" i="36"/>
  <c r="I19" i="36" s="1"/>
  <c r="BJ173" i="36"/>
  <c r="BI173" i="36"/>
  <c r="BE173" i="36"/>
  <c r="I18" i="36" s="1"/>
  <c r="BJ172" i="36"/>
  <c r="BI172" i="36"/>
  <c r="BG172" i="36"/>
  <c r="BE172" i="36"/>
  <c r="I17" i="36" s="1"/>
  <c r="BJ171" i="36"/>
  <c r="BI171" i="36"/>
  <c r="BG171" i="36"/>
  <c r="BE171" i="36"/>
  <c r="I16" i="36" s="1"/>
  <c r="BJ170" i="36"/>
  <c r="BI170" i="36"/>
  <c r="BG170" i="36"/>
  <c r="BE170" i="36"/>
  <c r="I15" i="36" s="1"/>
  <c r="BJ169" i="36"/>
  <c r="BI169" i="36"/>
  <c r="BG169" i="36"/>
  <c r="BE169" i="36"/>
  <c r="I14" i="36" s="1"/>
  <c r="BJ168" i="36"/>
  <c r="BI168" i="36"/>
  <c r="BG168" i="36"/>
  <c r="BE168" i="36"/>
  <c r="I13" i="36" s="1"/>
  <c r="BJ167" i="36"/>
  <c r="BI167" i="36"/>
  <c r="BG167" i="36"/>
  <c r="BE167" i="36"/>
  <c r="I12" i="36" s="1"/>
  <c r="BJ166" i="36"/>
  <c r="BI166" i="36"/>
  <c r="BG166" i="36"/>
  <c r="BE166" i="36"/>
  <c r="I11" i="36" s="1"/>
  <c r="BC163" i="36"/>
  <c r="BB163" i="36"/>
  <c r="BA163" i="36"/>
  <c r="AZ163" i="36"/>
  <c r="AY163" i="36"/>
  <c r="AX163" i="36"/>
  <c r="AW163" i="36"/>
  <c r="AV163" i="36"/>
  <c r="AU163" i="36"/>
  <c r="AT163" i="36"/>
  <c r="AS163" i="36"/>
  <c r="AR163" i="36"/>
  <c r="AQ163" i="36"/>
  <c r="AP163" i="36"/>
  <c r="AO163" i="36"/>
  <c r="AN163" i="36"/>
  <c r="AM163" i="36"/>
  <c r="AL163" i="36"/>
  <c r="AK163" i="36"/>
  <c r="AJ163" i="36"/>
  <c r="AI163" i="36"/>
  <c r="AH163" i="36"/>
  <c r="AG163" i="36"/>
  <c r="AF163" i="36"/>
  <c r="AE163" i="36"/>
  <c r="AD163" i="36"/>
  <c r="AC163" i="36"/>
  <c r="AB163" i="36"/>
  <c r="AA163" i="36"/>
  <c r="Z163" i="36"/>
  <c r="BD159" i="36"/>
  <c r="BC159" i="36"/>
  <c r="BB159" i="36"/>
  <c r="BA159" i="36"/>
  <c r="AZ159" i="36"/>
  <c r="AY159" i="36"/>
  <c r="AX159" i="36"/>
  <c r="AW159" i="36"/>
  <c r="AV159" i="36"/>
  <c r="AU159" i="36"/>
  <c r="AT159" i="36"/>
  <c r="AS159" i="36"/>
  <c r="AR159" i="36"/>
  <c r="AQ159" i="36"/>
  <c r="AP159" i="36"/>
  <c r="AO159" i="36"/>
  <c r="AN159" i="36"/>
  <c r="AM159" i="36"/>
  <c r="AL159" i="36"/>
  <c r="AK159" i="36"/>
  <c r="AJ159" i="36"/>
  <c r="AI159" i="36"/>
  <c r="AH159" i="36"/>
  <c r="AG159" i="36"/>
  <c r="AF159" i="36"/>
  <c r="AE159" i="36"/>
  <c r="AD159" i="36"/>
  <c r="AC159" i="36"/>
  <c r="AB159" i="36"/>
  <c r="AA159" i="36"/>
  <c r="Z159" i="36"/>
  <c r="BJ158" i="36"/>
  <c r="BI158" i="36"/>
  <c r="BG158" i="36"/>
  <c r="BE158" i="36"/>
  <c r="H34" i="36" s="1"/>
  <c r="BJ157" i="36"/>
  <c r="BI157" i="36"/>
  <c r="BE157" i="36"/>
  <c r="H33" i="36" s="1"/>
  <c r="BJ156" i="36"/>
  <c r="BI156" i="36"/>
  <c r="BE156" i="36"/>
  <c r="H32" i="36" s="1"/>
  <c r="BJ155" i="36"/>
  <c r="BI155" i="36"/>
  <c r="BE155" i="36"/>
  <c r="H31" i="36" s="1"/>
  <c r="BJ154" i="36"/>
  <c r="BI154" i="36"/>
  <c r="BE154" i="36"/>
  <c r="H30" i="36" s="1"/>
  <c r="BJ153" i="36"/>
  <c r="BI153" i="36"/>
  <c r="BE153" i="36"/>
  <c r="H29" i="36" s="1"/>
  <c r="BJ152" i="36"/>
  <c r="BI152" i="36"/>
  <c r="BE152" i="36"/>
  <c r="H28" i="36" s="1"/>
  <c r="BJ151" i="36"/>
  <c r="BI151" i="36"/>
  <c r="BE151" i="36"/>
  <c r="H27" i="36" s="1"/>
  <c r="BJ150" i="36"/>
  <c r="BI150" i="36"/>
  <c r="BE150" i="36"/>
  <c r="H26" i="36" s="1"/>
  <c r="BJ149" i="36"/>
  <c r="BI149" i="36"/>
  <c r="BE149" i="36"/>
  <c r="H25" i="36" s="1"/>
  <c r="BJ148" i="36"/>
  <c r="BI148" i="36"/>
  <c r="BE148" i="36"/>
  <c r="H24" i="36" s="1"/>
  <c r="BJ147" i="36"/>
  <c r="BI147" i="36"/>
  <c r="BE147" i="36"/>
  <c r="H23" i="36" s="1"/>
  <c r="BJ146" i="36"/>
  <c r="BI146" i="36"/>
  <c r="BE146" i="36"/>
  <c r="H22" i="36" s="1"/>
  <c r="BJ145" i="36"/>
  <c r="BI145" i="36"/>
  <c r="BE145" i="36"/>
  <c r="H21" i="36" s="1"/>
  <c r="C111" i="36"/>
  <c r="C112" i="36" s="1"/>
  <c r="C113" i="36" s="1"/>
  <c r="C114" i="36" s="1"/>
  <c r="C115" i="36" s="1"/>
  <c r="C116" i="36" s="1"/>
  <c r="C117" i="36" s="1"/>
  <c r="C118" i="36" s="1"/>
  <c r="C119" i="36" s="1"/>
  <c r="C120" i="36" s="1"/>
  <c r="C121" i="36" s="1"/>
  <c r="C122" i="36" s="1"/>
  <c r="C123" i="36" s="1"/>
  <c r="C124" i="36" s="1"/>
  <c r="C125" i="36" s="1"/>
  <c r="C126" i="36" s="1"/>
  <c r="C127" i="36" s="1"/>
  <c r="C128" i="36" s="1"/>
  <c r="C129" i="36" s="1"/>
  <c r="C130" i="36" s="1"/>
  <c r="C131" i="36" s="1"/>
  <c r="C132" i="36" s="1"/>
  <c r="C133" i="36" s="1"/>
  <c r="C134" i="36" s="1"/>
  <c r="C135" i="36" s="1"/>
  <c r="C136" i="36" s="1"/>
  <c r="C137" i="36" s="1"/>
  <c r="C138" i="36" s="1"/>
  <c r="C139" i="36" s="1"/>
  <c r="C140" i="36" s="1"/>
  <c r="BJ144" i="36"/>
  <c r="BI144" i="36"/>
  <c r="BE144" i="36"/>
  <c r="H20" i="36" s="1"/>
  <c r="R102" i="36"/>
  <c r="BJ143" i="36"/>
  <c r="BI143" i="36"/>
  <c r="BE143" i="36"/>
  <c r="H19" i="36" s="1"/>
  <c r="BJ142" i="36"/>
  <c r="BI142" i="36"/>
  <c r="BE142" i="36"/>
  <c r="H18" i="36" s="1"/>
  <c r="BJ141" i="36"/>
  <c r="BI141" i="36"/>
  <c r="BG141" i="36"/>
  <c r="BE141" i="36"/>
  <c r="H17" i="36" s="1"/>
  <c r="BJ140" i="36"/>
  <c r="BI140" i="36"/>
  <c r="BG140" i="36"/>
  <c r="BE140" i="36"/>
  <c r="H16" i="36" s="1"/>
  <c r="BJ139" i="36"/>
  <c r="BI139" i="36"/>
  <c r="BG139" i="36"/>
  <c r="BE139" i="36"/>
  <c r="H15" i="36" s="1"/>
  <c r="E104" i="36"/>
  <c r="BJ138" i="36"/>
  <c r="BI138" i="36"/>
  <c r="BG138" i="36"/>
  <c r="BE138" i="36"/>
  <c r="H14" i="36" s="1"/>
  <c r="H103" i="36"/>
  <c r="BJ137" i="36"/>
  <c r="BI137" i="36"/>
  <c r="BG137" i="36"/>
  <c r="BE137" i="36"/>
  <c r="H13" i="36" s="1"/>
  <c r="BJ136" i="36"/>
  <c r="BI136" i="36"/>
  <c r="BG136" i="36"/>
  <c r="BE136" i="36"/>
  <c r="H12" i="36" s="1"/>
  <c r="B101" i="36"/>
  <c r="BJ135" i="36"/>
  <c r="BI135" i="36"/>
  <c r="BG135" i="36"/>
  <c r="BE135" i="36"/>
  <c r="H11" i="36" s="1"/>
  <c r="BD132" i="36"/>
  <c r="BC132" i="36"/>
  <c r="BB132" i="36"/>
  <c r="BA132" i="36"/>
  <c r="AZ132" i="36"/>
  <c r="AY132" i="36"/>
  <c r="AX132" i="36"/>
  <c r="AW132" i="36"/>
  <c r="AV132" i="36"/>
  <c r="AU132" i="36"/>
  <c r="AT132" i="36"/>
  <c r="AS132" i="36"/>
  <c r="AR132" i="36"/>
  <c r="AQ132" i="36"/>
  <c r="AP132" i="36"/>
  <c r="AO132" i="36"/>
  <c r="AN132" i="36"/>
  <c r="AM132" i="36"/>
  <c r="AL132" i="36"/>
  <c r="AK132" i="36"/>
  <c r="AJ132" i="36"/>
  <c r="AI132" i="36"/>
  <c r="AH132" i="36"/>
  <c r="AG132" i="36"/>
  <c r="AF132" i="36"/>
  <c r="AE132" i="36"/>
  <c r="AD132" i="36"/>
  <c r="AC132" i="36"/>
  <c r="AB132" i="36"/>
  <c r="AA132" i="36"/>
  <c r="Z132" i="36"/>
  <c r="BC128" i="36"/>
  <c r="BB128" i="36"/>
  <c r="BA128" i="36"/>
  <c r="AZ128" i="36"/>
  <c r="AY128" i="36"/>
  <c r="AX128" i="36"/>
  <c r="AW128" i="36"/>
  <c r="AV128" i="36"/>
  <c r="AU128" i="36"/>
  <c r="AT128" i="36"/>
  <c r="AS128" i="36"/>
  <c r="AR128" i="36"/>
  <c r="AQ128" i="36"/>
  <c r="AP128" i="36"/>
  <c r="AO128" i="36"/>
  <c r="AN128" i="36"/>
  <c r="AM128" i="36"/>
  <c r="AL128" i="36"/>
  <c r="AK128" i="36"/>
  <c r="AJ128" i="36"/>
  <c r="AI128" i="36"/>
  <c r="AH128" i="36"/>
  <c r="AG128" i="36"/>
  <c r="AF128" i="36"/>
  <c r="AE128" i="36"/>
  <c r="AD128" i="36"/>
  <c r="AC128" i="36"/>
  <c r="AB128" i="36"/>
  <c r="AA128" i="36"/>
  <c r="Z128" i="36"/>
  <c r="BJ127" i="36"/>
  <c r="BI127" i="36"/>
  <c r="BG127" i="36"/>
  <c r="BE127" i="36"/>
  <c r="G34" i="36" s="1"/>
  <c r="BJ126" i="36"/>
  <c r="BI126" i="36"/>
  <c r="BE126" i="36"/>
  <c r="G33" i="36" s="1"/>
  <c r="BJ125" i="36"/>
  <c r="BI125" i="36"/>
  <c r="BE125" i="36"/>
  <c r="G32" i="36" s="1"/>
  <c r="BJ124" i="36"/>
  <c r="BI124" i="36"/>
  <c r="BE124" i="36"/>
  <c r="G31" i="36" s="1"/>
  <c r="BJ123" i="36"/>
  <c r="BI123" i="36"/>
  <c r="BE123" i="36"/>
  <c r="G30" i="36" s="1"/>
  <c r="BJ122" i="36"/>
  <c r="BI122" i="36"/>
  <c r="BE122" i="36"/>
  <c r="G29" i="36" s="1"/>
  <c r="BJ121" i="36"/>
  <c r="BI121" i="36"/>
  <c r="BE121" i="36"/>
  <c r="G28" i="36" s="1"/>
  <c r="BJ120" i="36"/>
  <c r="BI120" i="36"/>
  <c r="BE120" i="36"/>
  <c r="G27" i="36" s="1"/>
  <c r="BJ119" i="36"/>
  <c r="BI119" i="36"/>
  <c r="BE119" i="36"/>
  <c r="G26" i="36" s="1"/>
  <c r="BJ118" i="36"/>
  <c r="BI118" i="36"/>
  <c r="BE118" i="36"/>
  <c r="G25" i="36" s="1"/>
  <c r="BJ117" i="36"/>
  <c r="BI117" i="36"/>
  <c r="BE117" i="36"/>
  <c r="G24" i="36" s="1"/>
  <c r="BJ116" i="36"/>
  <c r="BI116" i="36"/>
  <c r="BE116" i="36"/>
  <c r="G23" i="36" s="1"/>
  <c r="BJ115" i="36"/>
  <c r="BI115" i="36"/>
  <c r="BE115" i="36"/>
  <c r="G22" i="36" s="1"/>
  <c r="BJ114" i="36"/>
  <c r="BI114" i="36"/>
  <c r="BE114" i="36"/>
  <c r="G21" i="36" s="1"/>
  <c r="BJ113" i="36"/>
  <c r="BI113" i="36"/>
  <c r="BE113" i="36"/>
  <c r="G20" i="36" s="1"/>
  <c r="BJ112" i="36"/>
  <c r="BI112" i="36"/>
  <c r="BE112" i="36"/>
  <c r="G19" i="36" s="1"/>
  <c r="BJ111" i="36"/>
  <c r="BI111" i="36"/>
  <c r="BE111" i="36"/>
  <c r="G18" i="36" s="1"/>
  <c r="BJ110" i="36"/>
  <c r="BI110" i="36"/>
  <c r="BG110" i="36"/>
  <c r="BE110" i="36"/>
  <c r="BJ109" i="36"/>
  <c r="BI109" i="36"/>
  <c r="BG109" i="36"/>
  <c r="BE109" i="36"/>
  <c r="G16" i="36" s="1"/>
  <c r="BJ108" i="36"/>
  <c r="BI108" i="36"/>
  <c r="BG108" i="36"/>
  <c r="BE108" i="36"/>
  <c r="G15" i="36" s="1"/>
  <c r="BJ107" i="36"/>
  <c r="BI107" i="36"/>
  <c r="BG107" i="36"/>
  <c r="BE107" i="36"/>
  <c r="G14" i="36" s="1"/>
  <c r="BJ106" i="36"/>
  <c r="BI106" i="36"/>
  <c r="BG106" i="36"/>
  <c r="BE106" i="36"/>
  <c r="G13" i="36" s="1"/>
  <c r="BJ105" i="36"/>
  <c r="BI105" i="36"/>
  <c r="BG105" i="36"/>
  <c r="BE105" i="36"/>
  <c r="G12" i="36" s="1"/>
  <c r="BJ104" i="36"/>
  <c r="BI104" i="36"/>
  <c r="BG104" i="36"/>
  <c r="BE104" i="36"/>
  <c r="G11" i="36" s="1"/>
  <c r="BC101" i="36"/>
  <c r="BB101" i="36"/>
  <c r="BA101" i="36"/>
  <c r="AZ101" i="36"/>
  <c r="AY101" i="36"/>
  <c r="AX101" i="36"/>
  <c r="AW101" i="36"/>
  <c r="AV101" i="36"/>
  <c r="AU101" i="36"/>
  <c r="AT101" i="36"/>
  <c r="AS101" i="36"/>
  <c r="AR101" i="36"/>
  <c r="AQ101" i="36"/>
  <c r="AP101" i="36"/>
  <c r="AO101" i="36"/>
  <c r="AN101" i="36"/>
  <c r="AM101" i="36"/>
  <c r="AL101" i="36"/>
  <c r="AK101" i="36"/>
  <c r="AJ101" i="36"/>
  <c r="AI101" i="36"/>
  <c r="AH101" i="36"/>
  <c r="AG101" i="36"/>
  <c r="AF101" i="36"/>
  <c r="AE101" i="36"/>
  <c r="AD101" i="36"/>
  <c r="AC101" i="36"/>
  <c r="AB101" i="36"/>
  <c r="AA101" i="36"/>
  <c r="Z101" i="36"/>
  <c r="BD97" i="36"/>
  <c r="BC97" i="36"/>
  <c r="BB97" i="36"/>
  <c r="BA97" i="36"/>
  <c r="AZ97" i="36"/>
  <c r="AY97" i="36"/>
  <c r="AX97" i="36"/>
  <c r="AW97" i="36"/>
  <c r="AV97" i="36"/>
  <c r="AU97" i="36"/>
  <c r="AT97" i="36"/>
  <c r="AS97" i="36"/>
  <c r="AR97" i="36"/>
  <c r="AQ97" i="36"/>
  <c r="AP97" i="36"/>
  <c r="AO97" i="36"/>
  <c r="AN97" i="36"/>
  <c r="AM97" i="36"/>
  <c r="AL97" i="36"/>
  <c r="AK97" i="36"/>
  <c r="AJ97" i="36"/>
  <c r="AI97" i="36"/>
  <c r="AH97" i="36"/>
  <c r="AG97" i="36"/>
  <c r="AF97" i="36"/>
  <c r="AE97" i="36"/>
  <c r="AD97" i="36"/>
  <c r="AC97" i="36"/>
  <c r="AB97" i="36"/>
  <c r="AA97" i="36"/>
  <c r="Z97" i="36"/>
  <c r="BJ96" i="36"/>
  <c r="BI96" i="36"/>
  <c r="BG96" i="36"/>
  <c r="BE96" i="36"/>
  <c r="F34" i="36" s="1"/>
  <c r="BJ95" i="36"/>
  <c r="BI95" i="36"/>
  <c r="BE95" i="36"/>
  <c r="F33" i="36" s="1"/>
  <c r="BJ94" i="36"/>
  <c r="BI94" i="36"/>
  <c r="BE94" i="36"/>
  <c r="F32" i="36" s="1"/>
  <c r="BJ93" i="36"/>
  <c r="BI93" i="36"/>
  <c r="BE93" i="36"/>
  <c r="F31" i="36" s="1"/>
  <c r="BJ92" i="36"/>
  <c r="BI92" i="36"/>
  <c r="BE92" i="36"/>
  <c r="F30" i="36" s="1"/>
  <c r="BJ91" i="36"/>
  <c r="BI91" i="36"/>
  <c r="BE91" i="36"/>
  <c r="F29" i="36" s="1"/>
  <c r="BJ90" i="36"/>
  <c r="BI90" i="36"/>
  <c r="BE90" i="36"/>
  <c r="F28" i="36" s="1"/>
  <c r="BJ89" i="36"/>
  <c r="BI89" i="36"/>
  <c r="BE89" i="36"/>
  <c r="F27" i="36" s="1"/>
  <c r="BJ88" i="36"/>
  <c r="BI88" i="36"/>
  <c r="BE88" i="36"/>
  <c r="F26" i="36" s="1"/>
  <c r="BJ87" i="36"/>
  <c r="BI87" i="36"/>
  <c r="BE87" i="36"/>
  <c r="F25" i="36" s="1"/>
  <c r="BJ86" i="36"/>
  <c r="BI86" i="36"/>
  <c r="BE86" i="36"/>
  <c r="F24" i="36" s="1"/>
  <c r="BJ85" i="36"/>
  <c r="BI85" i="36"/>
  <c r="BE85" i="36"/>
  <c r="F23" i="36" s="1"/>
  <c r="BJ84" i="36"/>
  <c r="BI84" i="36"/>
  <c r="BE84" i="36"/>
  <c r="F22" i="36" s="1"/>
  <c r="BJ83" i="36"/>
  <c r="BI83" i="36"/>
  <c r="BE83" i="36"/>
  <c r="F21" i="36" s="1"/>
  <c r="BJ82" i="36"/>
  <c r="BI82" i="36"/>
  <c r="BE82" i="36"/>
  <c r="F20" i="36" s="1"/>
  <c r="BJ81" i="36"/>
  <c r="BI81" i="36"/>
  <c r="BE81" i="36"/>
  <c r="F19" i="36" s="1"/>
  <c r="BJ80" i="36"/>
  <c r="BI80" i="36"/>
  <c r="BE80" i="36"/>
  <c r="F18" i="36" s="1"/>
  <c r="BJ79" i="36"/>
  <c r="BI79" i="36"/>
  <c r="BG79" i="36"/>
  <c r="BE79" i="36"/>
  <c r="F17" i="36" s="1"/>
  <c r="BJ78" i="36"/>
  <c r="BI78" i="36"/>
  <c r="BG78" i="36"/>
  <c r="BE78" i="36"/>
  <c r="F16" i="36" s="1"/>
  <c r="BJ77" i="36"/>
  <c r="BI77" i="36"/>
  <c r="BG77" i="36"/>
  <c r="BE77" i="36"/>
  <c r="F15" i="36" s="1"/>
  <c r="BJ76" i="36"/>
  <c r="BI76" i="36"/>
  <c r="BG76" i="36"/>
  <c r="BE76" i="36"/>
  <c r="F14" i="36" s="1"/>
  <c r="BJ75" i="36"/>
  <c r="BI75" i="36"/>
  <c r="BG75" i="36"/>
  <c r="BE75" i="36"/>
  <c r="F13" i="36" s="1"/>
  <c r="BJ74" i="36"/>
  <c r="BI74" i="36"/>
  <c r="BG74" i="36"/>
  <c r="BE74" i="36"/>
  <c r="F12" i="36" s="1"/>
  <c r="BJ73" i="36"/>
  <c r="BI73" i="36"/>
  <c r="BG73" i="36"/>
  <c r="BE73" i="36"/>
  <c r="F11" i="36" s="1"/>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I34" i="36"/>
  <c r="N32" i="36"/>
  <c r="M32" i="36"/>
  <c r="J32" i="36"/>
  <c r="BA66" i="36"/>
  <c r="AZ66" i="36"/>
  <c r="AY66" i="36"/>
  <c r="AX66" i="36"/>
  <c r="AW66" i="36"/>
  <c r="AV66" i="36"/>
  <c r="AU66" i="36"/>
  <c r="AT66" i="36"/>
  <c r="AS66" i="36"/>
  <c r="AR66" i="36"/>
  <c r="AQ66" i="36"/>
  <c r="AP66" i="36"/>
  <c r="AO66" i="36"/>
  <c r="AN66" i="36"/>
  <c r="AM66" i="36"/>
  <c r="AL66" i="36"/>
  <c r="AK66" i="36"/>
  <c r="AJ66" i="36"/>
  <c r="AI66" i="36"/>
  <c r="AH66" i="36"/>
  <c r="AG66" i="36"/>
  <c r="AF66" i="36"/>
  <c r="AE66" i="36"/>
  <c r="AD66" i="36"/>
  <c r="AC66" i="36"/>
  <c r="AB66" i="36"/>
  <c r="AA66" i="36"/>
  <c r="Z66" i="36"/>
  <c r="O31" i="36"/>
  <c r="BJ65" i="36"/>
  <c r="BI65" i="36"/>
  <c r="BG65" i="36"/>
  <c r="N30" i="36"/>
  <c r="M30" i="36"/>
  <c r="BJ64" i="36"/>
  <c r="BI64" i="36"/>
  <c r="BJ63" i="36"/>
  <c r="BI63" i="36"/>
  <c r="BJ62" i="36"/>
  <c r="BI62" i="36"/>
  <c r="K27" i="36"/>
  <c r="BJ61" i="36"/>
  <c r="BI61" i="36"/>
  <c r="L26" i="36"/>
  <c r="I26" i="36"/>
  <c r="BJ60" i="36"/>
  <c r="BI60" i="36"/>
  <c r="BJ59" i="36"/>
  <c r="BI59" i="36"/>
  <c r="N24" i="36"/>
  <c r="J24" i="36"/>
  <c r="BJ58" i="36"/>
  <c r="BI58" i="36"/>
  <c r="BJ57" i="36"/>
  <c r="BI57" i="36"/>
  <c r="N22" i="36"/>
  <c r="BJ56" i="36"/>
  <c r="BI56" i="36"/>
  <c r="BJ55" i="36"/>
  <c r="BI55" i="36"/>
  <c r="BJ54" i="36"/>
  <c r="BI54" i="36"/>
  <c r="O19" i="36"/>
  <c r="K19" i="36"/>
  <c r="BJ53" i="36"/>
  <c r="BI53" i="36"/>
  <c r="L18" i="36"/>
  <c r="BJ52" i="36"/>
  <c r="BI52" i="36"/>
  <c r="O17" i="36"/>
  <c r="G17" i="36"/>
  <c r="BJ51" i="36"/>
  <c r="BI51" i="36"/>
  <c r="BJ50" i="36"/>
  <c r="BI50" i="36"/>
  <c r="O15" i="36"/>
  <c r="BJ49" i="36"/>
  <c r="BI49" i="36"/>
  <c r="BJ48" i="36"/>
  <c r="BI48" i="36"/>
  <c r="BG48" i="36"/>
  <c r="O13" i="36"/>
  <c r="N13" i="36"/>
  <c r="BJ47" i="36"/>
  <c r="BI47" i="36"/>
  <c r="BG47" i="36"/>
  <c r="BJ46" i="36"/>
  <c r="BI46" i="36"/>
  <c r="BG46" i="36"/>
  <c r="O11" i="36"/>
  <c r="BJ45" i="36"/>
  <c r="BI45" i="36"/>
  <c r="BG45" i="36"/>
  <c r="BJ44" i="36"/>
  <c r="BI44" i="36"/>
  <c r="BG44" i="36"/>
  <c r="BJ43" i="36"/>
  <c r="BI43" i="36"/>
  <c r="BG43" i="36"/>
  <c r="E5" i="36"/>
  <c r="BA39" i="36"/>
  <c r="AZ39" i="36"/>
  <c r="AY39" i="36"/>
  <c r="AX39" i="36"/>
  <c r="AW39" i="36"/>
  <c r="AV39" i="36"/>
  <c r="AU39" i="36"/>
  <c r="AT39" i="36"/>
  <c r="AS39" i="36"/>
  <c r="AR39" i="36"/>
  <c r="AQ39" i="36"/>
  <c r="AP39" i="36"/>
  <c r="AO39" i="36"/>
  <c r="AN39" i="36"/>
  <c r="AM39" i="36"/>
  <c r="AL39" i="36"/>
  <c r="AK39" i="36"/>
  <c r="AJ39" i="36"/>
  <c r="AI39" i="36"/>
  <c r="AH39" i="36"/>
  <c r="AG39" i="36"/>
  <c r="AF39" i="36"/>
  <c r="AE39" i="36"/>
  <c r="AD39" i="36"/>
  <c r="AC39" i="36"/>
  <c r="AB39" i="36"/>
  <c r="AA39" i="36"/>
  <c r="Z39" i="36"/>
  <c r="B2"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AG36" i="36"/>
  <c r="AF36" i="36"/>
  <c r="AE36" i="36"/>
  <c r="AD36" i="36"/>
  <c r="AC36" i="36"/>
  <c r="AB36" i="36"/>
  <c r="AA36" i="36"/>
  <c r="BJ34" i="36"/>
  <c r="BI34" i="36"/>
  <c r="BG34" i="36"/>
  <c r="BE34" i="36"/>
  <c r="D34" i="36" s="1"/>
  <c r="BJ33" i="36"/>
  <c r="BI33" i="36"/>
  <c r="BE33" i="36"/>
  <c r="D33" i="36" s="1"/>
  <c r="BJ32" i="36"/>
  <c r="BI32" i="36"/>
  <c r="BE32" i="36"/>
  <c r="D32" i="36" s="1"/>
  <c r="BJ31" i="36"/>
  <c r="BI31" i="36"/>
  <c r="BE31" i="36"/>
  <c r="D31" i="36" s="1"/>
  <c r="BJ30" i="36"/>
  <c r="BI30" i="36"/>
  <c r="BE30" i="36"/>
  <c r="D30" i="36" s="1"/>
  <c r="BJ29" i="36"/>
  <c r="BI29" i="36"/>
  <c r="BE29" i="36"/>
  <c r="D29" i="36" s="1"/>
  <c r="BJ28" i="36"/>
  <c r="BI28" i="36"/>
  <c r="BE28" i="36"/>
  <c r="D28" i="36" s="1"/>
  <c r="BJ27" i="36"/>
  <c r="BI27" i="36"/>
  <c r="BE27" i="36"/>
  <c r="D27" i="36" s="1"/>
  <c r="BJ26" i="36"/>
  <c r="BI26" i="36"/>
  <c r="BE26" i="36"/>
  <c r="D26" i="36" s="1"/>
  <c r="BJ25" i="36"/>
  <c r="BI25" i="36"/>
  <c r="BE25" i="36"/>
  <c r="D25" i="36" s="1"/>
  <c r="BJ24" i="36"/>
  <c r="BI24" i="36"/>
  <c r="BE24" i="36"/>
  <c r="D24" i="36" s="1"/>
  <c r="BJ23" i="36"/>
  <c r="BI23" i="36"/>
  <c r="BE23" i="36"/>
  <c r="D23" i="36" s="1"/>
  <c r="BJ22" i="36"/>
  <c r="BI22" i="36"/>
  <c r="BE22" i="36"/>
  <c r="D22" i="36" s="1"/>
  <c r="BJ21" i="36"/>
  <c r="BI21" i="36"/>
  <c r="BE21" i="36"/>
  <c r="D21" i="36" s="1"/>
  <c r="BJ20" i="36"/>
  <c r="BI20" i="36"/>
  <c r="BE20" i="36"/>
  <c r="D20" i="36" s="1"/>
  <c r="BJ19" i="36"/>
  <c r="BI19" i="36"/>
  <c r="BE19" i="36"/>
  <c r="D19" i="36" s="1"/>
  <c r="BJ18" i="36"/>
  <c r="BI18" i="36"/>
  <c r="BE18" i="36"/>
  <c r="D18" i="36" s="1"/>
  <c r="BJ17" i="36"/>
  <c r="BI17" i="36"/>
  <c r="BG17" i="36"/>
  <c r="BE17" i="36"/>
  <c r="D17" i="36" s="1"/>
  <c r="BJ16" i="36"/>
  <c r="BI16" i="36"/>
  <c r="BG16" i="36"/>
  <c r="BE16" i="36"/>
  <c r="D16" i="36" s="1"/>
  <c r="BJ15" i="36"/>
  <c r="BI15" i="36"/>
  <c r="BG15" i="36"/>
  <c r="BE15" i="36"/>
  <c r="D15" i="36" s="1"/>
  <c r="BJ14" i="36"/>
  <c r="BI14" i="36"/>
  <c r="BG14" i="36"/>
  <c r="BE14" i="36"/>
  <c r="D14" i="36" s="1"/>
  <c r="BJ13" i="36"/>
  <c r="BI13" i="36"/>
  <c r="BG13" i="36"/>
  <c r="BE13" i="36"/>
  <c r="D13" i="36" s="1"/>
  <c r="BJ12" i="36"/>
  <c r="BI12" i="36"/>
  <c r="BG12" i="36"/>
  <c r="BE12" i="36"/>
  <c r="D12" i="36" s="1"/>
  <c r="BJ11" i="36"/>
  <c r="BI11" i="36"/>
  <c r="BG11" i="36"/>
  <c r="BE11" i="36"/>
  <c r="D11" i="36" s="1"/>
  <c r="BD8" i="36"/>
  <c r="BC8" i="36"/>
  <c r="BB8" i="36"/>
  <c r="BA8" i="36"/>
  <c r="AZ8" i="36"/>
  <c r="AY8" i="36"/>
  <c r="AX8" i="36"/>
  <c r="AW8" i="36"/>
  <c r="AV8" i="36"/>
  <c r="AU8" i="36"/>
  <c r="AT8" i="36"/>
  <c r="AS8" i="36"/>
  <c r="AR8" i="36"/>
  <c r="AQ8" i="36"/>
  <c r="AP8" i="36"/>
  <c r="AO8" i="36"/>
  <c r="AN8" i="36"/>
  <c r="AM8" i="36"/>
  <c r="AL8" i="36"/>
  <c r="AK8" i="36"/>
  <c r="AJ8" i="36"/>
  <c r="AI8" i="36"/>
  <c r="AH8" i="36"/>
  <c r="AG8" i="36"/>
  <c r="AF8" i="36"/>
  <c r="AE8" i="36"/>
  <c r="AD8" i="36"/>
  <c r="AC8" i="36"/>
  <c r="AB8" i="36"/>
  <c r="AA8" i="36"/>
  <c r="Z8" i="36"/>
  <c r="X2" i="36"/>
  <c r="D245" i="36" l="1"/>
  <c r="D248" i="36"/>
  <c r="D257" i="36" s="1"/>
  <c r="BL380" i="36"/>
  <c r="R236" i="36" s="1"/>
  <c r="K245" i="36"/>
  <c r="K246" i="36"/>
  <c r="N246" i="36"/>
  <c r="N245" i="36"/>
  <c r="O246" i="36"/>
  <c r="O245" i="36"/>
  <c r="N248" i="36"/>
  <c r="N257" i="36" s="1"/>
  <c r="N249" i="36"/>
  <c r="N258" i="36" s="1"/>
  <c r="G246" i="36"/>
  <c r="G245" i="36"/>
  <c r="L249" i="36"/>
  <c r="L258" i="36" s="1"/>
  <c r="L248" i="36"/>
  <c r="L257" i="36" s="1"/>
  <c r="F246" i="36"/>
  <c r="F245" i="36"/>
  <c r="J246" i="36"/>
  <c r="J245" i="36"/>
  <c r="L245" i="36"/>
  <c r="L246" i="36"/>
  <c r="M246" i="36"/>
  <c r="M245" i="36"/>
  <c r="I245" i="36"/>
  <c r="I246" i="36"/>
  <c r="G248" i="36"/>
  <c r="G257" i="36" s="1"/>
  <c r="G249" i="36"/>
  <c r="G258" i="36" s="1"/>
  <c r="H245" i="36"/>
  <c r="H246" i="36"/>
  <c r="F248" i="36"/>
  <c r="F257" i="36" s="1"/>
  <c r="F249" i="36"/>
  <c r="F258" i="36" s="1"/>
  <c r="O248" i="36"/>
  <c r="O257" i="36" s="1"/>
  <c r="O249" i="36"/>
  <c r="O258" i="36" s="1"/>
  <c r="D249" i="36"/>
  <c r="D258" i="36" s="1"/>
  <c r="H249" i="36"/>
  <c r="H258" i="36" s="1"/>
  <c r="H248" i="36"/>
  <c r="H257" i="36" s="1"/>
  <c r="J248" i="36"/>
  <c r="J257" i="36" s="1"/>
  <c r="J249" i="36"/>
  <c r="J258" i="36" s="1"/>
  <c r="M248" i="36"/>
  <c r="M257" i="36" s="1"/>
  <c r="M249" i="36"/>
  <c r="M258" i="36" s="1"/>
  <c r="I249" i="36"/>
  <c r="I258" i="36" s="1"/>
  <c r="I248" i="36"/>
  <c r="I257" i="36" s="1"/>
  <c r="K249" i="36"/>
  <c r="K258" i="36" s="1"/>
  <c r="K248" i="36"/>
  <c r="K257" i="36" s="1"/>
  <c r="D246" i="36"/>
  <c r="AN289" i="36"/>
  <c r="AU289" i="36" s="1"/>
  <c r="BB289" i="36" s="1"/>
  <c r="AJ351" i="36"/>
  <c r="AQ351" i="36" s="1"/>
  <c r="AX351" i="36" s="1"/>
  <c r="BJ190" i="36"/>
  <c r="I270" i="36" s="1"/>
  <c r="BJ376" i="36"/>
  <c r="O270" i="36" s="1"/>
  <c r="BI159" i="36"/>
  <c r="H269" i="36" s="1"/>
  <c r="BJ66" i="36"/>
  <c r="E270" i="36" s="1"/>
  <c r="BI36" i="36"/>
  <c r="D269" i="36" s="1"/>
  <c r="BJ128" i="36"/>
  <c r="G270" i="36" s="1"/>
  <c r="BJ36" i="36"/>
  <c r="D270" i="36" s="1"/>
  <c r="BI190" i="36"/>
  <c r="I269" i="36" s="1"/>
  <c r="BI252" i="36"/>
  <c r="K269" i="36" s="1"/>
  <c r="BI66" i="36"/>
  <c r="E269" i="36" s="1"/>
  <c r="BL381" i="36"/>
  <c r="V16" i="36" s="1"/>
  <c r="BI97" i="36"/>
  <c r="F269" i="36" s="1"/>
  <c r="BJ97" i="36"/>
  <c r="F270" i="36" s="1"/>
  <c r="BI128" i="36"/>
  <c r="G269" i="36" s="1"/>
  <c r="BJ159" i="36"/>
  <c r="H270" i="36" s="1"/>
  <c r="AM227" i="36"/>
  <c r="AT227" i="36" s="1"/>
  <c r="BA227" i="36" s="1"/>
  <c r="AJ196" i="36"/>
  <c r="AQ196" i="36" s="1"/>
  <c r="AX196" i="36" s="1"/>
  <c r="AK227" i="36"/>
  <c r="AR227" i="36" s="1"/>
  <c r="AY227" i="36" s="1"/>
  <c r="BI221" i="36"/>
  <c r="J269" i="36" s="1"/>
  <c r="BJ221" i="36"/>
  <c r="J270" i="36" s="1"/>
  <c r="BI283" i="36"/>
  <c r="L269" i="36" s="1"/>
  <c r="BJ283" i="36"/>
  <c r="L270" i="36" s="1"/>
  <c r="BJ252" i="36"/>
  <c r="K270" i="36" s="1"/>
  <c r="AH258" i="36"/>
  <c r="AI258" i="36"/>
  <c r="AP258" i="36" s="1"/>
  <c r="AW258" i="36" s="1"/>
  <c r="BJ314" i="36"/>
  <c r="M270" i="36" s="1"/>
  <c r="AI289" i="36"/>
  <c r="AP289" i="36" s="1"/>
  <c r="AW289" i="36" s="1"/>
  <c r="BD289" i="36" s="1"/>
  <c r="BI314" i="36"/>
  <c r="M269" i="36" s="1"/>
  <c r="BI345" i="36"/>
  <c r="N269" i="36" s="1"/>
  <c r="BJ345" i="36"/>
  <c r="N270" i="36" s="1"/>
  <c r="AM351" i="36"/>
  <c r="AT351" i="36" s="1"/>
  <c r="BA351" i="36" s="1"/>
  <c r="BI376" i="36"/>
  <c r="O269" i="36" s="1"/>
  <c r="O273" i="36" l="1"/>
  <c r="CL11" i="36"/>
  <c r="D271" i="36"/>
  <c r="N252" i="36"/>
  <c r="M251" i="36"/>
  <c r="G251" i="36"/>
  <c r="K252" i="36"/>
  <c r="K261" i="36" s="1"/>
  <c r="M252" i="36"/>
  <c r="G252" i="36"/>
  <c r="K251" i="36"/>
  <c r="L252" i="36"/>
  <c r="F251" i="36"/>
  <c r="F252" i="36"/>
  <c r="L251" i="36"/>
  <c r="H252" i="36"/>
  <c r="I252" i="36"/>
  <c r="J251" i="36"/>
  <c r="O251" i="36"/>
  <c r="H251" i="36"/>
  <c r="I251" i="36"/>
  <c r="J252" i="36"/>
  <c r="O252" i="36"/>
  <c r="N251" i="36"/>
  <c r="D251" i="36"/>
  <c r="D252" i="36"/>
  <c r="AO258" i="36"/>
  <c r="AV258" i="36" s="1"/>
  <c r="BC258" i="36" s="1"/>
  <c r="K272" i="36"/>
  <c r="I271" i="36"/>
  <c r="M271" i="36"/>
  <c r="AK351" i="36"/>
  <c r="AR351" i="36" s="1"/>
  <c r="AY351" i="36" s="1"/>
  <c r="H272" i="36"/>
  <c r="O271" i="36"/>
  <c r="E271" i="36"/>
  <c r="G271" i="36"/>
  <c r="E272" i="36"/>
  <c r="L271" i="36"/>
  <c r="N271" i="36"/>
  <c r="O272" i="36"/>
  <c r="D272" i="36"/>
  <c r="AH320" i="36"/>
  <c r="I272" i="36"/>
  <c r="J271" i="36"/>
  <c r="F272" i="36"/>
  <c r="AL258" i="36"/>
  <c r="AS258" i="36" s="1"/>
  <c r="AZ258" i="36" s="1"/>
  <c r="AK258" i="36"/>
  <c r="AR258" i="36" s="1"/>
  <c r="AY258" i="36" s="1"/>
  <c r="AH227" i="36"/>
  <c r="V14" i="36"/>
  <c r="AJ258" i="36"/>
  <c r="AQ258" i="36" s="1"/>
  <c r="AX258" i="36" s="1"/>
  <c r="R237" i="36"/>
  <c r="BF374" i="36"/>
  <c r="BF368" i="36"/>
  <c r="BF362" i="36"/>
  <c r="BF352" i="36"/>
  <c r="BF373" i="36"/>
  <c r="BF367" i="36"/>
  <c r="BF361" i="36"/>
  <c r="BF372" i="36"/>
  <c r="BF366" i="36"/>
  <c r="BF360" i="36"/>
  <c r="BF355" i="36"/>
  <c r="BF371" i="36"/>
  <c r="BF365" i="36"/>
  <c r="BF359" i="36"/>
  <c r="BF357" i="36"/>
  <c r="BF358" i="36"/>
  <c r="BF370" i="36"/>
  <c r="BF364" i="36"/>
  <c r="BF369" i="36"/>
  <c r="BF363" i="36"/>
  <c r="BF356" i="36"/>
  <c r="BF343" i="36"/>
  <c r="BF353" i="36"/>
  <c r="BF375" i="36"/>
  <c r="BF354" i="36"/>
  <c r="BF325" i="36"/>
  <c r="BF342" i="36"/>
  <c r="BF338" i="36"/>
  <c r="BF344" i="36"/>
  <c r="BF340" i="36"/>
  <c r="BF336" i="36"/>
  <c r="BF332" i="36"/>
  <c r="BF328" i="36"/>
  <c r="BF339" i="36"/>
  <c r="BF313" i="36"/>
  <c r="BF307" i="36"/>
  <c r="BF301" i="36"/>
  <c r="BF327" i="36"/>
  <c r="BF322" i="36"/>
  <c r="BF337" i="36"/>
  <c r="BF312" i="36"/>
  <c r="BF305" i="36"/>
  <c r="BF335" i="36"/>
  <c r="BF341" i="36"/>
  <c r="BF323" i="36"/>
  <c r="BF321" i="36"/>
  <c r="BF311" i="36"/>
  <c r="BF303" i="36"/>
  <c r="BF294" i="36"/>
  <c r="BF281" i="36"/>
  <c r="BF280" i="36"/>
  <c r="BF333" i="36"/>
  <c r="BF282" i="36"/>
  <c r="BF326" i="36"/>
  <c r="BF329" i="36"/>
  <c r="BF309" i="36"/>
  <c r="BF304" i="36"/>
  <c r="BF295" i="36"/>
  <c r="BF291" i="36"/>
  <c r="BF324" i="36"/>
  <c r="BF334" i="36"/>
  <c r="BF331" i="36"/>
  <c r="BF330" i="36"/>
  <c r="BF306" i="36"/>
  <c r="BF302" i="36"/>
  <c r="BF300" i="36"/>
  <c r="BF290" i="36"/>
  <c r="BF308" i="36"/>
  <c r="BF263" i="36"/>
  <c r="BF259" i="36"/>
  <c r="BF296" i="36"/>
  <c r="BF310" i="36"/>
  <c r="BF298" i="36"/>
  <c r="BF297" i="36"/>
  <c r="BF264" i="36"/>
  <c r="BF260" i="36"/>
  <c r="BF278" i="36"/>
  <c r="BF266" i="36"/>
  <c r="BF249" i="36"/>
  <c r="BF243" i="36"/>
  <c r="BF237" i="36"/>
  <c r="BF228" i="36"/>
  <c r="BF277" i="36"/>
  <c r="BF265" i="36"/>
  <c r="BF276" i="36"/>
  <c r="BF292" i="36"/>
  <c r="BF275" i="36"/>
  <c r="BF293" i="36"/>
  <c r="BF273" i="36"/>
  <c r="BF234" i="36"/>
  <c r="BF272" i="36"/>
  <c r="BF246" i="36"/>
  <c r="BF240" i="36"/>
  <c r="BF271" i="36"/>
  <c r="BF299" i="36"/>
  <c r="BF270" i="36"/>
  <c r="BF269" i="36"/>
  <c r="BF248" i="36"/>
  <c r="BF279" i="36"/>
  <c r="BF245" i="36"/>
  <c r="BF247" i="36"/>
  <c r="BF229" i="36"/>
  <c r="BF262" i="36"/>
  <c r="BF244" i="36"/>
  <c r="BF233" i="36"/>
  <c r="BF268" i="36"/>
  <c r="BF231" i="36"/>
  <c r="BF261" i="36"/>
  <c r="BF236" i="36"/>
  <c r="BF242" i="36"/>
  <c r="BF251" i="36"/>
  <c r="BF239" i="36"/>
  <c r="BF219" i="36"/>
  <c r="BF213" i="36"/>
  <c r="BF207" i="36"/>
  <c r="BF241" i="36"/>
  <c r="BF274" i="36"/>
  <c r="BF250" i="36"/>
  <c r="BF238" i="36"/>
  <c r="BF232" i="36"/>
  <c r="BF218" i="36"/>
  <c r="BF212" i="36"/>
  <c r="BF235" i="36"/>
  <c r="BF220" i="36"/>
  <c r="BF199" i="36"/>
  <c r="BF214" i="36"/>
  <c r="BF230" i="36"/>
  <c r="BF215" i="36"/>
  <c r="BF210" i="36"/>
  <c r="BF204" i="36"/>
  <c r="BF211" i="36"/>
  <c r="BF217" i="36"/>
  <c r="BF267" i="36"/>
  <c r="BF203" i="36"/>
  <c r="BF202" i="36"/>
  <c r="BF201" i="36"/>
  <c r="BF188" i="36"/>
  <c r="BF187" i="36"/>
  <c r="BF186" i="36"/>
  <c r="BF185" i="36"/>
  <c r="BF184" i="36"/>
  <c r="BF183" i="36"/>
  <c r="BF182" i="36"/>
  <c r="BF181" i="36"/>
  <c r="BF172" i="36"/>
  <c r="BF208" i="36"/>
  <c r="BF189" i="36"/>
  <c r="BF180" i="36"/>
  <c r="BF179" i="36"/>
  <c r="BF178" i="36"/>
  <c r="BF177" i="36"/>
  <c r="BF176" i="36"/>
  <c r="BF175" i="36"/>
  <c r="BF174" i="36"/>
  <c r="BF173" i="36"/>
  <c r="BF200" i="36"/>
  <c r="BF197" i="36"/>
  <c r="BF198" i="36"/>
  <c r="BF206" i="36"/>
  <c r="BF205" i="36"/>
  <c r="BF171" i="36"/>
  <c r="BF168" i="36"/>
  <c r="BF154" i="36"/>
  <c r="BF150" i="36"/>
  <c r="BF146" i="36"/>
  <c r="BF166" i="36"/>
  <c r="BF157" i="36"/>
  <c r="BF209" i="36"/>
  <c r="BF156" i="36"/>
  <c r="BF152" i="36"/>
  <c r="BF148" i="36"/>
  <c r="BF169" i="36"/>
  <c r="BF167" i="36"/>
  <c r="BF144" i="36"/>
  <c r="BF155" i="36"/>
  <c r="BF151" i="36"/>
  <c r="BF147" i="36"/>
  <c r="BF216" i="36"/>
  <c r="BF142" i="36"/>
  <c r="BF158" i="36"/>
  <c r="BF153" i="36"/>
  <c r="BF145" i="36"/>
  <c r="BF138" i="36"/>
  <c r="BF126" i="36"/>
  <c r="BF125" i="36"/>
  <c r="BF124" i="36"/>
  <c r="BF123" i="36"/>
  <c r="BF122" i="36"/>
  <c r="BF137" i="36"/>
  <c r="BF127" i="36"/>
  <c r="BF141" i="36"/>
  <c r="BF107" i="36"/>
  <c r="BF170" i="36"/>
  <c r="BF136" i="36"/>
  <c r="BF95" i="36"/>
  <c r="BF149" i="36"/>
  <c r="BF140" i="36"/>
  <c r="BF108" i="36"/>
  <c r="BF104" i="36"/>
  <c r="BF94" i="36"/>
  <c r="BF135" i="36"/>
  <c r="BF110" i="36"/>
  <c r="BF121" i="36"/>
  <c r="BF120" i="36"/>
  <c r="BF119" i="36"/>
  <c r="BF118" i="36"/>
  <c r="BF117" i="36"/>
  <c r="BF116" i="36"/>
  <c r="BF115" i="36"/>
  <c r="BF114" i="36"/>
  <c r="BF109" i="36"/>
  <c r="BF106" i="36"/>
  <c r="BF113" i="36"/>
  <c r="BF105" i="36"/>
  <c r="BF112" i="36"/>
  <c r="BF92" i="36"/>
  <c r="BF86" i="36"/>
  <c r="BF80" i="36"/>
  <c r="BF78" i="36"/>
  <c r="BF79" i="36"/>
  <c r="BF111" i="36"/>
  <c r="BF139" i="36"/>
  <c r="BF90" i="36"/>
  <c r="BF77" i="36"/>
  <c r="BF74" i="36"/>
  <c r="BF89" i="36"/>
  <c r="BF82" i="36"/>
  <c r="BF88" i="36"/>
  <c r="BF76" i="36"/>
  <c r="BF73" i="36"/>
  <c r="BF87" i="36"/>
  <c r="BE64" i="36"/>
  <c r="E33" i="36" s="1"/>
  <c r="BE58" i="36"/>
  <c r="E27" i="36" s="1"/>
  <c r="BE52" i="36"/>
  <c r="E21" i="36" s="1"/>
  <c r="BE45" i="36"/>
  <c r="E14" i="36" s="1"/>
  <c r="BF143" i="36"/>
  <c r="BF85" i="36"/>
  <c r="BF59" i="36"/>
  <c r="BF53" i="36"/>
  <c r="BF43" i="36"/>
  <c r="BF96" i="36"/>
  <c r="BF75" i="36"/>
  <c r="BF65" i="36"/>
  <c r="BE59" i="36"/>
  <c r="E28" i="36" s="1"/>
  <c r="BE53" i="36"/>
  <c r="E22" i="36" s="1"/>
  <c r="BF48" i="36"/>
  <c r="BE43" i="36"/>
  <c r="E12" i="36" s="1"/>
  <c r="BF84" i="36"/>
  <c r="BF34" i="36"/>
  <c r="BF91" i="36"/>
  <c r="BF83" i="36"/>
  <c r="BF81" i="36"/>
  <c r="BF47" i="36"/>
  <c r="BF54" i="36"/>
  <c r="BF52" i="36"/>
  <c r="BF60" i="36"/>
  <c r="BF58" i="36"/>
  <c r="BE54" i="36"/>
  <c r="E23" i="36" s="1"/>
  <c r="BE60" i="36"/>
  <c r="E29" i="36" s="1"/>
  <c r="BF57" i="36"/>
  <c r="BF55" i="36"/>
  <c r="BE51" i="36"/>
  <c r="E20" i="36" s="1"/>
  <c r="BF50" i="36"/>
  <c r="BE49" i="36"/>
  <c r="E18" i="36" s="1"/>
  <c r="BF42" i="36"/>
  <c r="BF31" i="36"/>
  <c r="BF64" i="36"/>
  <c r="BF61" i="36"/>
  <c r="BE57" i="36"/>
  <c r="E26" i="36" s="1"/>
  <c r="BF56" i="36"/>
  <c r="BE55" i="36"/>
  <c r="E24" i="36" s="1"/>
  <c r="BE65" i="36"/>
  <c r="E34" i="36" s="1"/>
  <c r="BF63" i="36"/>
  <c r="BE61" i="36"/>
  <c r="E30" i="36" s="1"/>
  <c r="BE56" i="36"/>
  <c r="E25" i="36" s="1"/>
  <c r="BF30" i="36"/>
  <c r="BF24" i="36"/>
  <c r="BF18" i="36"/>
  <c r="BF14" i="36"/>
  <c r="BF13" i="36"/>
  <c r="BF15" i="36"/>
  <c r="BF93" i="36"/>
  <c r="BE63" i="36"/>
  <c r="E32" i="36" s="1"/>
  <c r="BF62" i="36"/>
  <c r="BF45" i="36"/>
  <c r="BF44" i="36"/>
  <c r="BF16" i="36"/>
  <c r="BE62" i="36"/>
  <c r="E31" i="36" s="1"/>
  <c r="BE44" i="36"/>
  <c r="E13" i="36" s="1"/>
  <c r="BF46" i="36"/>
  <c r="BF33" i="36"/>
  <c r="BE46" i="36"/>
  <c r="E15" i="36" s="1"/>
  <c r="BF29" i="36"/>
  <c r="BF11" i="36"/>
  <c r="BE48" i="36"/>
  <c r="E17" i="36" s="1"/>
  <c r="BF26" i="36"/>
  <c r="BF23" i="36"/>
  <c r="BF28" i="36"/>
  <c r="BE50" i="36"/>
  <c r="E19" i="36" s="1"/>
  <c r="BF20" i="36"/>
  <c r="BF27" i="36"/>
  <c r="BF25" i="36"/>
  <c r="BF22" i="36"/>
  <c r="BF17" i="36"/>
  <c r="BF21" i="36"/>
  <c r="E11" i="36"/>
  <c r="BF49" i="36"/>
  <c r="BE47" i="36"/>
  <c r="E16" i="36" s="1"/>
  <c r="BF32" i="36"/>
  <c r="BF12" i="36"/>
  <c r="BF51" i="36"/>
  <c r="BF19" i="36"/>
  <c r="AL227" i="36"/>
  <c r="AS227" i="36" s="1"/>
  <c r="AZ227" i="36" s="1"/>
  <c r="AI196" i="36"/>
  <c r="AP196" i="36" s="1"/>
  <c r="AW196" i="36" s="1"/>
  <c r="BD196" i="36" s="1"/>
  <c r="AG258" i="36"/>
  <c r="AI227" i="36"/>
  <c r="AP227" i="36" s="1"/>
  <c r="AW227" i="36" s="1"/>
  <c r="BD227" i="36" s="1"/>
  <c r="K271" i="36"/>
  <c r="AM196" i="36"/>
  <c r="AT196" i="36" s="1"/>
  <c r="BA196" i="36" s="1"/>
  <c r="H271" i="36"/>
  <c r="AL289" i="36"/>
  <c r="AS289" i="36" s="1"/>
  <c r="AZ289" i="36" s="1"/>
  <c r="AK196" i="36"/>
  <c r="AR196" i="36" s="1"/>
  <c r="AY196" i="36" s="1"/>
  <c r="AJ320" i="36"/>
  <c r="AQ320" i="36" s="1"/>
  <c r="AX320" i="36" s="1"/>
  <c r="G272" i="36"/>
  <c r="AL320" i="36"/>
  <c r="AS320" i="36" s="1"/>
  <c r="AZ320" i="36" s="1"/>
  <c r="AG227" i="36"/>
  <c r="AH351" i="36"/>
  <c r="AL351" i="36"/>
  <c r="AS351" i="36" s="1"/>
  <c r="AZ351" i="36" s="1"/>
  <c r="AK320" i="36"/>
  <c r="AR320" i="36" s="1"/>
  <c r="AY320" i="36" s="1"/>
  <c r="AG351" i="36"/>
  <c r="N272" i="36"/>
  <c r="AK289" i="36"/>
  <c r="AR289" i="36" s="1"/>
  <c r="AY289" i="36" s="1"/>
  <c r="AH289" i="36"/>
  <c r="AM289" i="36"/>
  <c r="AT289" i="36" s="1"/>
  <c r="BA289" i="36" s="1"/>
  <c r="AM258" i="36"/>
  <c r="AT258" i="36" s="1"/>
  <c r="BA258" i="36" s="1"/>
  <c r="J272" i="36"/>
  <c r="AI320" i="36"/>
  <c r="AP320" i="36" s="1"/>
  <c r="AW320" i="36" s="1"/>
  <c r="AJ289" i="36"/>
  <c r="AQ289" i="36" s="1"/>
  <c r="AX289" i="36" s="1"/>
  <c r="L272" i="36"/>
  <c r="AL196" i="36"/>
  <c r="AS196" i="36" s="1"/>
  <c r="AZ196" i="36" s="1"/>
  <c r="F271" i="36"/>
  <c r="AM320" i="36"/>
  <c r="AT320" i="36" s="1"/>
  <c r="BA320" i="36" s="1"/>
  <c r="M272" i="36"/>
  <c r="AG196" i="36"/>
  <c r="AH196" i="36"/>
  <c r="BH88" i="36"/>
  <c r="AG320" i="36"/>
  <c r="BG84" i="36"/>
  <c r="BH81" i="36"/>
  <c r="O264" i="36" l="1"/>
  <c r="O261" i="36"/>
  <c r="O263" i="36"/>
  <c r="O260" i="36"/>
  <c r="N263" i="36"/>
  <c r="N260" i="36"/>
  <c r="N264" i="36"/>
  <c r="N266" i="36" s="1"/>
  <c r="N261" i="36"/>
  <c r="M264" i="36"/>
  <c r="M261" i="36"/>
  <c r="M263" i="36"/>
  <c r="M260" i="36"/>
  <c r="L263" i="36"/>
  <c r="L260" i="36"/>
  <c r="L264" i="36"/>
  <c r="L266" i="36" s="1"/>
  <c r="L261" i="36"/>
  <c r="K263" i="36"/>
  <c r="K260" i="36"/>
  <c r="J264" i="36"/>
  <c r="J261" i="36"/>
  <c r="J263" i="36"/>
  <c r="J260" i="36"/>
  <c r="I264" i="36"/>
  <c r="I266" i="36" s="1"/>
  <c r="I261" i="36"/>
  <c r="I263" i="36"/>
  <c r="I260" i="36"/>
  <c r="H264" i="36"/>
  <c r="H261" i="36"/>
  <c r="H263" i="36"/>
  <c r="H260" i="36"/>
  <c r="G264" i="36"/>
  <c r="G261" i="36"/>
  <c r="G263" i="36"/>
  <c r="G260" i="36"/>
  <c r="F264" i="36"/>
  <c r="F261" i="36"/>
  <c r="F263" i="36"/>
  <c r="F260" i="36"/>
  <c r="D263" i="36"/>
  <c r="D260" i="36"/>
  <c r="D264" i="36"/>
  <c r="D261" i="36"/>
  <c r="S10" i="36"/>
  <c r="CL12" i="36"/>
  <c r="CL13" i="36" s="1"/>
  <c r="CL14" i="36" s="1"/>
  <c r="CL15" i="36" s="1"/>
  <c r="CL16" i="36" s="1"/>
  <c r="CL17" i="36" s="1"/>
  <c r="CL18" i="36" s="1"/>
  <c r="CL19" i="36" s="1"/>
  <c r="CL20" i="36" s="1"/>
  <c r="CL21" i="36" s="1"/>
  <c r="CL22" i="36" s="1"/>
  <c r="CL23" i="36" s="1"/>
  <c r="CL24" i="36" s="1"/>
  <c r="CL25" i="36" s="1"/>
  <c r="CL26" i="36" s="1"/>
  <c r="CL27" i="36" s="1"/>
  <c r="CL28" i="36" s="1"/>
  <c r="CL29" i="36" s="1"/>
  <c r="CL30" i="36" s="1"/>
  <c r="CL31" i="36" s="1"/>
  <c r="CL32" i="36" s="1"/>
  <c r="CL33" i="36" s="1"/>
  <c r="CL34" i="36" s="1"/>
  <c r="E248" i="36"/>
  <c r="E257" i="36" s="1"/>
  <c r="E277" i="36" s="1"/>
  <c r="E249" i="36"/>
  <c r="E258" i="36" s="1"/>
  <c r="E278" i="36" s="1"/>
  <c r="K264" i="36"/>
  <c r="E246" i="36"/>
  <c r="E245" i="36"/>
  <c r="AN320" i="36"/>
  <c r="AU320" i="36" s="1"/>
  <c r="BB320" i="36" s="1"/>
  <c r="AO351" i="36"/>
  <c r="AV351" i="36" s="1"/>
  <c r="BC351" i="36" s="1"/>
  <c r="AO196" i="36"/>
  <c r="AV196" i="36" s="1"/>
  <c r="BC196" i="36" s="1"/>
  <c r="AN258" i="36"/>
  <c r="AU258" i="36" s="1"/>
  <c r="BB258" i="36" s="1"/>
  <c r="AO320" i="36"/>
  <c r="AV320" i="36" s="1"/>
  <c r="BC320" i="36" s="1"/>
  <c r="AN351" i="36"/>
  <c r="AU351" i="36" s="1"/>
  <c r="BB351" i="36" s="1"/>
  <c r="AN227" i="36"/>
  <c r="AU227" i="36" s="1"/>
  <c r="BB227" i="36" s="1"/>
  <c r="AN196" i="36"/>
  <c r="AU196" i="36" s="1"/>
  <c r="BB196" i="36" s="1"/>
  <c r="AO227" i="36"/>
  <c r="AV227" i="36" s="1"/>
  <c r="BC227" i="36" s="1"/>
  <c r="BG93" i="36"/>
  <c r="BG94" i="36"/>
  <c r="BG95" i="36"/>
  <c r="BG81" i="36"/>
  <c r="BG83" i="36"/>
  <c r="BH92" i="36"/>
  <c r="BH91" i="36"/>
  <c r="BH85" i="36"/>
  <c r="BH125" i="36"/>
  <c r="BG92" i="36"/>
  <c r="BG185" i="36"/>
  <c r="BG182" i="36"/>
  <c r="BH178" i="36"/>
  <c r="BG177" i="36"/>
  <c r="BG178" i="36"/>
  <c r="BH80" i="36"/>
  <c r="BG126" i="36"/>
  <c r="BH83" i="36"/>
  <c r="BH113" i="36"/>
  <c r="BH87" i="36"/>
  <c r="BH151" i="36"/>
  <c r="BH155" i="36"/>
  <c r="BG80" i="36"/>
  <c r="BH126" i="36"/>
  <c r="BG89" i="36"/>
  <c r="BH95" i="36"/>
  <c r="BG150" i="36"/>
  <c r="BG111" i="36"/>
  <c r="BH157" i="36"/>
  <c r="BH111" i="36"/>
  <c r="BG153" i="36"/>
  <c r="BG88" i="36"/>
  <c r="BG85" i="36"/>
  <c r="BG154" i="36"/>
  <c r="BH173" i="36"/>
  <c r="BH179" i="36"/>
  <c r="BG179" i="36"/>
  <c r="BH86" i="36"/>
  <c r="BH148" i="36"/>
  <c r="BG142" i="36"/>
  <c r="BG144" i="36"/>
  <c r="BG115" i="36"/>
  <c r="BH182" i="36"/>
  <c r="BH185" i="36"/>
  <c r="BG180" i="36"/>
  <c r="BH149" i="36"/>
  <c r="BH145" i="36"/>
  <c r="BH114" i="36"/>
  <c r="BG112" i="36"/>
  <c r="BG116" i="36"/>
  <c r="BH174" i="36"/>
  <c r="AO289" i="36"/>
  <c r="BG90" i="36"/>
  <c r="BG147" i="36"/>
  <c r="BH152" i="36"/>
  <c r="BG114" i="36"/>
  <c r="BG117" i="36"/>
  <c r="BH180" i="36"/>
  <c r="BH84" i="36"/>
  <c r="BH142" i="36"/>
  <c r="BG156" i="36"/>
  <c r="BH153" i="36"/>
  <c r="BH112" i="36"/>
  <c r="BG183" i="36"/>
  <c r="BH116" i="36"/>
  <c r="BG122" i="36"/>
  <c r="BG118" i="36"/>
  <c r="BG181" i="36"/>
  <c r="BH175" i="36"/>
  <c r="BG186" i="36"/>
  <c r="BH90" i="36"/>
  <c r="BG82" i="36"/>
  <c r="BH143" i="36"/>
  <c r="BH156" i="36"/>
  <c r="BH146" i="36"/>
  <c r="BG123" i="36"/>
  <c r="BH115" i="36"/>
  <c r="BH117" i="36"/>
  <c r="BG124" i="36"/>
  <c r="BG119" i="36"/>
  <c r="BG187" i="36"/>
  <c r="BH183" i="36"/>
  <c r="BH186" i="36"/>
  <c r="BG151" i="36"/>
  <c r="BH150" i="36"/>
  <c r="BG91" i="36"/>
  <c r="BH118" i="36"/>
  <c r="BG120" i="36"/>
  <c r="BG188" i="36"/>
  <c r="BH176" i="36"/>
  <c r="BG173" i="36"/>
  <c r="BG157" i="36"/>
  <c r="BH144" i="36"/>
  <c r="BH154" i="36"/>
  <c r="BH278" i="36"/>
  <c r="BH119" i="36"/>
  <c r="BG113" i="36"/>
  <c r="BG121" i="36"/>
  <c r="BH181" i="36"/>
  <c r="BG184" i="36"/>
  <c r="BG174" i="36"/>
  <c r="BG145" i="36"/>
  <c r="BG143" i="36"/>
  <c r="BH89" i="36"/>
  <c r="BH93" i="36"/>
  <c r="BH120" i="36"/>
  <c r="BH122" i="36"/>
  <c r="BH123" i="36"/>
  <c r="BH187" i="36"/>
  <c r="BH177" i="36"/>
  <c r="BG175" i="36"/>
  <c r="BH82" i="36"/>
  <c r="BG148" i="36"/>
  <c r="BG146" i="36"/>
  <c r="BG155" i="36"/>
  <c r="BG86" i="36"/>
  <c r="BH205" i="36"/>
  <c r="BH121" i="36"/>
  <c r="BG125" i="36"/>
  <c r="BH124" i="36"/>
  <c r="BH188" i="36"/>
  <c r="BH184" i="36"/>
  <c r="BG176" i="36"/>
  <c r="BG87" i="36"/>
  <c r="BH280" i="36"/>
  <c r="BG149" i="36"/>
  <c r="BG152" i="36"/>
  <c r="BH147" i="36"/>
  <c r="BH94" i="36"/>
  <c r="O266" i="36" l="1"/>
  <c r="M266" i="36"/>
  <c r="K266" i="36"/>
  <c r="J266" i="36"/>
  <c r="H266" i="36"/>
  <c r="G266" i="36"/>
  <c r="F266" i="36"/>
  <c r="D266" i="36"/>
  <c r="BG208" i="36"/>
  <c r="BH219" i="36"/>
  <c r="BH277" i="36"/>
  <c r="BG211" i="36"/>
  <c r="BG280" i="36"/>
  <c r="BG276" i="36"/>
  <c r="BH218" i="36"/>
  <c r="BG269" i="36"/>
  <c r="BG235" i="36"/>
  <c r="BG214" i="36"/>
  <c r="BH266" i="36"/>
  <c r="BG274" i="36"/>
  <c r="BH267" i="36"/>
  <c r="BG239" i="36"/>
  <c r="BH242" i="36"/>
  <c r="BG244" i="36"/>
  <c r="BH250" i="36"/>
  <c r="BG249" i="36"/>
  <c r="BH239" i="36"/>
  <c r="BH273" i="36"/>
  <c r="BG213" i="36"/>
  <c r="BH281" i="36"/>
  <c r="BG207" i="36"/>
  <c r="BG273" i="36"/>
  <c r="BH275" i="36"/>
  <c r="BG209" i="36"/>
  <c r="BG275" i="36"/>
  <c r="BH330" i="36"/>
  <c r="BH271" i="36"/>
  <c r="BH343" i="36"/>
  <c r="BH270" i="36"/>
  <c r="BH209" i="36"/>
  <c r="BH211" i="36"/>
  <c r="BH213" i="36"/>
  <c r="BG216" i="36"/>
  <c r="BH333" i="36"/>
  <c r="BG337" i="36"/>
  <c r="BH342" i="36"/>
  <c r="BG272" i="36"/>
  <c r="BG277" i="36"/>
  <c r="BH241" i="36"/>
  <c r="BH215" i="36"/>
  <c r="BH208" i="36"/>
  <c r="BH274" i="36"/>
  <c r="BG268" i="36"/>
  <c r="BG247" i="36"/>
  <c r="BH272" i="36"/>
  <c r="BG335" i="36"/>
  <c r="BH217" i="36"/>
  <c r="CM11" i="36"/>
  <c r="BH235" i="36"/>
  <c r="BH340" i="36"/>
  <c r="BH329" i="36"/>
  <c r="BG237" i="36"/>
  <c r="BH334" i="36"/>
  <c r="BH248" i="36"/>
  <c r="BH337" i="36"/>
  <c r="BG278" i="36"/>
  <c r="BG343" i="36"/>
  <c r="BH269" i="36"/>
  <c r="BH212" i="36"/>
  <c r="BG281" i="36"/>
  <c r="BH206" i="36"/>
  <c r="BG266" i="36"/>
  <c r="BH204" i="36"/>
  <c r="BH336" i="36"/>
  <c r="BH279" i="36"/>
  <c r="BG279" i="36"/>
  <c r="BH339" i="36"/>
  <c r="BG215" i="36"/>
  <c r="BG336" i="36"/>
  <c r="BG242" i="36"/>
  <c r="BG339" i="36"/>
  <c r="BH331" i="36"/>
  <c r="BG328" i="36"/>
  <c r="BG341" i="36"/>
  <c r="BG271" i="36"/>
  <c r="BG267" i="36"/>
  <c r="BG338" i="36"/>
  <c r="BG241" i="36"/>
  <c r="BH245" i="36"/>
  <c r="BH370" i="36"/>
  <c r="BG204" i="36"/>
  <c r="BG270" i="36"/>
  <c r="BG330" i="36"/>
  <c r="BH214" i="36"/>
  <c r="BG360" i="36"/>
  <c r="BH210" i="36"/>
  <c r="BG236" i="36"/>
  <c r="BG218" i="36"/>
  <c r="BG333" i="36"/>
  <c r="BH268" i="36"/>
  <c r="BH276" i="36"/>
  <c r="BH207" i="36"/>
  <c r="BG217" i="36"/>
  <c r="BG245" i="36"/>
  <c r="BG331" i="36"/>
  <c r="BH368" i="36"/>
  <c r="BH372" i="36"/>
  <c r="BH360" i="36"/>
  <c r="BG374" i="36"/>
  <c r="BH369" i="36"/>
  <c r="BG362" i="36"/>
  <c r="BG370" i="36"/>
  <c r="BH367" i="36"/>
  <c r="BH364" i="36"/>
  <c r="BH366" i="36"/>
  <c r="BG372" i="36"/>
  <c r="BG361" i="36"/>
  <c r="BG368" i="36"/>
  <c r="BG364" i="36"/>
  <c r="BH373" i="36"/>
  <c r="BG365" i="36"/>
  <c r="BH363" i="36"/>
  <c r="BH365" i="36"/>
  <c r="BH338" i="36"/>
  <c r="BH359" i="36"/>
  <c r="BG329" i="36"/>
  <c r="BH361" i="36"/>
  <c r="BG250" i="36"/>
  <c r="BH237" i="36"/>
  <c r="BG219" i="36"/>
  <c r="E251" i="36"/>
  <c r="BH371" i="36"/>
  <c r="BG369" i="36"/>
  <c r="BG363" i="36"/>
  <c r="BG371" i="36"/>
  <c r="BH249" i="36"/>
  <c r="BH244" i="36"/>
  <c r="BH236" i="36"/>
  <c r="BG334" i="36"/>
  <c r="E252" i="36"/>
  <c r="BG332" i="36"/>
  <c r="BG206" i="36"/>
  <c r="BH243" i="36"/>
  <c r="BH362" i="36"/>
  <c r="BG367" i="36"/>
  <c r="BH246" i="36"/>
  <c r="BG205" i="36"/>
  <c r="BG243" i="36"/>
  <c r="BG248" i="36"/>
  <c r="BH247" i="36"/>
  <c r="BH216" i="36"/>
  <c r="BG246" i="36"/>
  <c r="BG342" i="36"/>
  <c r="BG212" i="36"/>
  <c r="BG373" i="36"/>
  <c r="BG238" i="36"/>
  <c r="BH328" i="36"/>
  <c r="BH341" i="36"/>
  <c r="BH240" i="36"/>
  <c r="BG340" i="36"/>
  <c r="BG240" i="36"/>
  <c r="BH238" i="36"/>
  <c r="BG366" i="36"/>
  <c r="BH374" i="36"/>
  <c r="BG210" i="36"/>
  <c r="BH332" i="36"/>
  <c r="BG359" i="36"/>
  <c r="BH335" i="36"/>
  <c r="BG97" i="36"/>
  <c r="BH128" i="36"/>
  <c r="BH97" i="36"/>
  <c r="BG128" i="36"/>
  <c r="BG190" i="36"/>
  <c r="BH190" i="36"/>
  <c r="BH159" i="36"/>
  <c r="AV289" i="36"/>
  <c r="BG159" i="36"/>
  <c r="E264" i="36" l="1"/>
  <c r="E261" i="36"/>
  <c r="G278" i="36" s="1"/>
  <c r="E263" i="36"/>
  <c r="I277" i="36" s="1"/>
  <c r="K277" i="36" s="1"/>
  <c r="E260" i="36"/>
  <c r="G277" i="36" s="1"/>
  <c r="BH221" i="36"/>
  <c r="BH283" i="36"/>
  <c r="BG221" i="36"/>
  <c r="BG283" i="36"/>
  <c r="CM12" i="36"/>
  <c r="CM13" i="36" s="1"/>
  <c r="CM14" i="36" s="1"/>
  <c r="CM15" i="36" s="1"/>
  <c r="CM16" i="36" s="1"/>
  <c r="CM17" i="36" s="1"/>
  <c r="CM18" i="36" s="1"/>
  <c r="CM19" i="36" s="1"/>
  <c r="CM20" i="36" s="1"/>
  <c r="CM21" i="36" s="1"/>
  <c r="CM22" i="36" s="1"/>
  <c r="CM23" i="36" s="1"/>
  <c r="CM24" i="36" s="1"/>
  <c r="CM25" i="36" s="1"/>
  <c r="CM26" i="36" s="1"/>
  <c r="CM27" i="36" s="1"/>
  <c r="CM28" i="36" s="1"/>
  <c r="CM29" i="36" s="1"/>
  <c r="CM30" i="36" s="1"/>
  <c r="CM31" i="36" s="1"/>
  <c r="CM32" i="36" s="1"/>
  <c r="CM33" i="36" s="1"/>
  <c r="CM34" i="36" s="1"/>
  <c r="CN11" i="36" s="1"/>
  <c r="BG252" i="36"/>
  <c r="BH252" i="36"/>
  <c r="BG345" i="36"/>
  <c r="BH376" i="36"/>
  <c r="BH345" i="36"/>
  <c r="BG376" i="36"/>
  <c r="I278" i="36"/>
  <c r="K278" i="36" s="1"/>
  <c r="BG53" i="36"/>
  <c r="BG51" i="36"/>
  <c r="BG55" i="36"/>
  <c r="BC289" i="36"/>
  <c r="BH309" i="36" s="1"/>
  <c r="BH58" i="36"/>
  <c r="BG57" i="36"/>
  <c r="BG62" i="36"/>
  <c r="BG64" i="36"/>
  <c r="BH54" i="36"/>
  <c r="BH59" i="36"/>
  <c r="BG50" i="36"/>
  <c r="BH55" i="36"/>
  <c r="BH57" i="36"/>
  <c r="BH64" i="36"/>
  <c r="BH61" i="36"/>
  <c r="BH51" i="36"/>
  <c r="BH56" i="36"/>
  <c r="BG49" i="36"/>
  <c r="BG60" i="36"/>
  <c r="BH52" i="36"/>
  <c r="BH62" i="36"/>
  <c r="BG56" i="36"/>
  <c r="BG54" i="36"/>
  <c r="BG52" i="36"/>
  <c r="BG61" i="36"/>
  <c r="BH60" i="36"/>
  <c r="BG59" i="36"/>
  <c r="BH53" i="36"/>
  <c r="BH63" i="36"/>
  <c r="BG63" i="36"/>
  <c r="BH32" i="36"/>
  <c r="BH33" i="36"/>
  <c r="BG32" i="36"/>
  <c r="BG58" i="36"/>
  <c r="BG31" i="36"/>
  <c r="BG19" i="36"/>
  <c r="BH28" i="36"/>
  <c r="BG23" i="36"/>
  <c r="BH31" i="36"/>
  <c r="BH19" i="36"/>
  <c r="BH24" i="36"/>
  <c r="E266" i="36" l="1"/>
  <c r="CN12" i="36"/>
  <c r="CN13" i="36" s="1"/>
  <c r="CN14" i="36" s="1"/>
  <c r="CN15" i="36" s="1"/>
  <c r="CN16" i="36" s="1"/>
  <c r="CN17" i="36" s="1"/>
  <c r="CN18" i="36" s="1"/>
  <c r="CN19" i="36" s="1"/>
  <c r="CN20" i="36" s="1"/>
  <c r="CN21" i="36" s="1"/>
  <c r="CN22" i="36" s="1"/>
  <c r="CN23" i="36" s="1"/>
  <c r="CN24" i="36" s="1"/>
  <c r="CN25" i="36" s="1"/>
  <c r="CN26" i="36" s="1"/>
  <c r="CN27" i="36" s="1"/>
  <c r="CN28" i="36" s="1"/>
  <c r="CN29" i="36" s="1"/>
  <c r="CN30" i="36" s="1"/>
  <c r="CN31" i="36" s="1"/>
  <c r="CN32" i="36" s="1"/>
  <c r="CN33" i="36" s="1"/>
  <c r="CN34" i="36" s="1"/>
  <c r="CO11" i="36" s="1"/>
  <c r="CO12" i="36" s="1"/>
  <c r="CO13" i="36" s="1"/>
  <c r="CO14" i="36" s="1"/>
  <c r="CO15" i="36" s="1"/>
  <c r="CO16" i="36" s="1"/>
  <c r="CO17" i="36" s="1"/>
  <c r="CO18" i="36" s="1"/>
  <c r="CO19" i="36" s="1"/>
  <c r="CO20" i="36" s="1"/>
  <c r="CO21" i="36" s="1"/>
  <c r="CO22" i="36" s="1"/>
  <c r="CO23" i="36" s="1"/>
  <c r="CO24" i="36" s="1"/>
  <c r="CO25" i="36" s="1"/>
  <c r="CO26" i="36" s="1"/>
  <c r="CO27" i="36" s="1"/>
  <c r="CO28" i="36" s="1"/>
  <c r="CO29" i="36" s="1"/>
  <c r="CO30" i="36" s="1"/>
  <c r="CO31" i="36" s="1"/>
  <c r="CO32" i="36" s="1"/>
  <c r="CO33" i="36" s="1"/>
  <c r="CO34" i="36" s="1"/>
  <c r="BH23" i="36"/>
  <c r="BG26" i="36"/>
  <c r="BH25" i="36"/>
  <c r="BG20" i="36"/>
  <c r="BH18" i="36"/>
  <c r="BG21" i="36"/>
  <c r="BH21" i="36"/>
  <c r="BH20" i="36"/>
  <c r="BG18" i="36"/>
  <c r="BG27" i="36"/>
  <c r="BH26" i="36"/>
  <c r="BG33" i="36"/>
  <c r="BG28" i="36"/>
  <c r="BH29" i="36"/>
  <c r="BG24" i="36"/>
  <c r="BH22" i="36"/>
  <c r="BG29" i="36"/>
  <c r="BG22" i="36"/>
  <c r="BH30" i="36"/>
  <c r="BG25" i="36"/>
  <c r="BH303" i="36"/>
  <c r="BG303" i="36"/>
  <c r="BG297" i="36"/>
  <c r="BH312" i="36"/>
  <c r="BH307" i="36"/>
  <c r="BH305" i="36"/>
  <c r="BH301" i="36"/>
  <c r="BG308" i="36"/>
  <c r="BH302" i="36"/>
  <c r="BG299" i="36"/>
  <c r="BH297" i="36"/>
  <c r="BH311" i="36"/>
  <c r="BG300" i="36"/>
  <c r="BG312" i="36"/>
  <c r="BG310" i="36"/>
  <c r="BH308" i="36"/>
  <c r="BG307" i="36"/>
  <c r="BG309" i="36"/>
  <c r="BG311" i="36"/>
  <c r="BG306" i="36"/>
  <c r="BG298" i="36"/>
  <c r="BH304" i="36"/>
  <c r="BH27" i="36"/>
  <c r="BG302" i="36"/>
  <c r="BH66" i="36"/>
  <c r="BG301" i="36"/>
  <c r="BG66" i="36"/>
  <c r="BH299" i="36"/>
  <c r="BG304" i="36"/>
  <c r="BG30" i="36"/>
  <c r="BH298" i="36"/>
  <c r="BG305" i="36"/>
  <c r="BH306" i="36"/>
  <c r="BH310" i="36"/>
  <c r="BH300" i="36"/>
  <c r="CP11" i="36" l="1"/>
  <c r="BH36" i="36"/>
  <c r="BG36" i="36"/>
  <c r="BH314" i="36"/>
  <c r="BG314" i="36"/>
  <c r="CP12" i="36" l="1"/>
  <c r="CP13" i="36" s="1"/>
  <c r="CP14" i="36" s="1"/>
  <c r="CP15" i="36" s="1"/>
  <c r="CP16" i="36" s="1"/>
  <c r="CP17" i="36" s="1"/>
  <c r="CP18" i="36" s="1"/>
  <c r="CP19" i="36" s="1"/>
  <c r="CP20" i="36" s="1"/>
  <c r="CP21" i="36" s="1"/>
  <c r="CP22" i="36" s="1"/>
  <c r="CP23" i="36" s="1"/>
  <c r="CP24" i="36" s="1"/>
  <c r="CP25" i="36" s="1"/>
  <c r="CP26" i="36" s="1"/>
  <c r="CP27" i="36" s="1"/>
  <c r="CP28" i="36" s="1"/>
  <c r="CP29" i="36" s="1"/>
  <c r="CP30" i="36" s="1"/>
  <c r="CP31" i="36" s="1"/>
  <c r="CP32" i="36" s="1"/>
  <c r="CP33" i="36" s="1"/>
  <c r="CP34" i="36" s="1"/>
  <c r="CQ11" i="36" s="1"/>
  <c r="CQ12" i="36" s="1"/>
  <c r="CQ13" i="36" s="1"/>
  <c r="CQ14" i="36" s="1"/>
  <c r="CQ15" i="36" s="1"/>
  <c r="CQ16" i="36" s="1"/>
  <c r="CQ17" i="36" s="1"/>
  <c r="CQ18" i="36" s="1"/>
  <c r="CQ19" i="36" s="1"/>
  <c r="CQ20" i="36" s="1"/>
  <c r="CQ21" i="36" s="1"/>
  <c r="CQ22" i="36" s="1"/>
  <c r="CQ23" i="36" s="1"/>
  <c r="CQ24" i="36" s="1"/>
  <c r="CQ25" i="36" s="1"/>
  <c r="CQ26" i="36" s="1"/>
  <c r="CQ27" i="36" s="1"/>
  <c r="CQ28" i="36" s="1"/>
  <c r="CQ29" i="36" s="1"/>
  <c r="CQ30" i="36" s="1"/>
  <c r="CQ31" i="36" s="1"/>
  <c r="CQ32" i="36" s="1"/>
  <c r="CQ33" i="36" s="1"/>
  <c r="CQ34" i="36" s="1"/>
  <c r="CR11" i="36" l="1"/>
  <c r="CR12" i="36" s="1"/>
  <c r="CR13" i="36" s="1"/>
  <c r="CR14" i="36" s="1"/>
  <c r="CR15" i="36" s="1"/>
  <c r="CR16" i="36" s="1"/>
  <c r="CR17" i="36" s="1"/>
  <c r="CR18" i="36" s="1"/>
  <c r="CR19" i="36" s="1"/>
  <c r="CR20" i="36" s="1"/>
  <c r="CR21" i="36" s="1"/>
  <c r="CR22" i="36" s="1"/>
  <c r="CR23" i="36" s="1"/>
  <c r="CR24" i="36" s="1"/>
  <c r="CR25" i="36" s="1"/>
  <c r="CR26" i="36" s="1"/>
  <c r="CR27" i="36" s="1"/>
  <c r="CR28" i="36" s="1"/>
  <c r="CR29" i="36" s="1"/>
  <c r="CR30" i="36" s="1"/>
  <c r="CR31" i="36" s="1"/>
  <c r="CR32" i="36" s="1"/>
  <c r="CR33" i="36" s="1"/>
  <c r="CR34" i="36" s="1"/>
  <c r="CS11" i="36" l="1"/>
  <c r="CS12" i="36" s="1"/>
  <c r="CS13" i="36" s="1"/>
  <c r="CS14" i="36" s="1"/>
  <c r="CS15" i="36" s="1"/>
  <c r="CS16" i="36" s="1"/>
  <c r="CS17" i="36" s="1"/>
  <c r="CS18" i="36" s="1"/>
  <c r="CS19" i="36" s="1"/>
  <c r="CS20" i="36" s="1"/>
  <c r="CS21" i="36" s="1"/>
  <c r="CS22" i="36" s="1"/>
  <c r="CS23" i="36" s="1"/>
  <c r="CS24" i="36" s="1"/>
  <c r="CS25" i="36" s="1"/>
  <c r="CS26" i="36" s="1"/>
  <c r="CS27" i="36" s="1"/>
  <c r="CS28" i="36" s="1"/>
  <c r="CS29" i="36" s="1"/>
  <c r="CS30" i="36" s="1"/>
  <c r="CS31" i="36" s="1"/>
  <c r="CS32" i="36" s="1"/>
  <c r="CS33" i="36" s="1"/>
  <c r="CS34" i="36" s="1"/>
  <c r="M34" i="6"/>
  <c r="M32" i="6"/>
  <c r="CT11" i="36" l="1"/>
  <c r="CT12" i="36" s="1"/>
  <c r="CT13" i="36" s="1"/>
  <c r="CT14" i="36" s="1"/>
  <c r="CT15" i="36" s="1"/>
  <c r="CT16" i="36" s="1"/>
  <c r="CT17" i="36" s="1"/>
  <c r="CT18" i="36" s="1"/>
  <c r="CT19" i="36" s="1"/>
  <c r="CT20" i="36" s="1"/>
  <c r="CT21" i="36" s="1"/>
  <c r="CT22" i="36" s="1"/>
  <c r="CT23" i="36" s="1"/>
  <c r="CT24" i="36" s="1"/>
  <c r="CT25" i="36" s="1"/>
  <c r="CT26" i="36" s="1"/>
  <c r="CT27" i="36" s="1"/>
  <c r="CT28" i="36" s="1"/>
  <c r="CT29" i="36" s="1"/>
  <c r="CT30" i="36" s="1"/>
  <c r="CT31" i="36" s="1"/>
  <c r="CT32" i="36" s="1"/>
  <c r="CT33" i="36" s="1"/>
  <c r="CT34" i="36" s="1"/>
  <c r="M28" i="6"/>
  <c r="M22" i="6"/>
  <c r="M20" i="6"/>
  <c r="M36" i="6"/>
  <c r="M30" i="6"/>
  <c r="M16" i="6"/>
  <c r="M14" i="6"/>
  <c r="M18" i="6"/>
  <c r="M26" i="6"/>
  <c r="M38" i="6"/>
  <c r="T13" i="7"/>
  <c r="V13" i="7" s="1"/>
  <c r="X13" i="7" s="1"/>
  <c r="T14" i="7"/>
  <c r="T15" i="7"/>
  <c r="T16" i="7"/>
  <c r="T17" i="7"/>
  <c r="T18" i="7"/>
  <c r="T19" i="7"/>
  <c r="T20" i="7"/>
  <c r="T21" i="7"/>
  <c r="T22" i="7"/>
  <c r="T23" i="7"/>
  <c r="T24" i="7"/>
  <c r="T25" i="7"/>
  <c r="T26" i="7"/>
  <c r="T27" i="7"/>
  <c r="T28" i="7"/>
  <c r="T29" i="7"/>
  <c r="T30" i="7"/>
  <c r="T31" i="7"/>
  <c r="T32" i="7"/>
  <c r="T33" i="7"/>
  <c r="T34" i="7"/>
  <c r="T35" i="7"/>
  <c r="T36" i="7"/>
  <c r="T37" i="7"/>
  <c r="T38" i="7"/>
  <c r="T39" i="7"/>
  <c r="T40" i="7"/>
  <c r="T41" i="7"/>
  <c r="L16" i="7"/>
  <c r="V16" i="7" l="1"/>
  <c r="X16" i="7" s="1"/>
  <c r="V30" i="7"/>
  <c r="X30" i="7" s="1"/>
  <c r="V15" i="7"/>
  <c r="X15" i="7" s="1"/>
  <c r="V31" i="7"/>
  <c r="X31" i="7" s="1"/>
  <c r="V29" i="7"/>
  <c r="X29" i="7" s="1"/>
  <c r="V28" i="7"/>
  <c r="X28" i="7" s="1"/>
  <c r="V22" i="7"/>
  <c r="X22" i="7" s="1"/>
  <c r="V21" i="7"/>
  <c r="X21" i="7" s="1"/>
  <c r="V26" i="7"/>
  <c r="X26" i="7" s="1"/>
  <c r="V25" i="7"/>
  <c r="X25" i="7" s="1"/>
  <c r="V24" i="7"/>
  <c r="X24" i="7" s="1"/>
  <c r="V23" i="7"/>
  <c r="X23" i="7" s="1"/>
  <c r="V27" i="7"/>
  <c r="X27" i="7" s="1"/>
  <c r="V20" i="7"/>
  <c r="X20" i="7" s="1"/>
  <c r="V17" i="7"/>
  <c r="X17" i="7" s="1"/>
  <c r="V19" i="7"/>
  <c r="X19" i="7" s="1"/>
  <c r="V18" i="7"/>
  <c r="X18" i="7" s="1"/>
  <c r="U13" i="7" l="1"/>
  <c r="U14" i="7"/>
  <c r="U18" i="7"/>
  <c r="U21" i="7"/>
  <c r="U22" i="7"/>
  <c r="U23" i="7"/>
  <c r="U24" i="7"/>
  <c r="U25" i="7"/>
  <c r="U26" i="7"/>
  <c r="U27" i="7"/>
  <c r="U28" i="7"/>
  <c r="U29" i="7"/>
  <c r="U30" i="7"/>
  <c r="U31" i="7"/>
  <c r="U32" i="7"/>
  <c r="U33" i="7"/>
  <c r="U34" i="7"/>
  <c r="U35" i="7"/>
  <c r="U36" i="7"/>
  <c r="U37" i="7"/>
  <c r="U38" i="7"/>
  <c r="U39" i="7"/>
  <c r="U40" i="7"/>
  <c r="U41" i="7"/>
  <c r="CU11" i="36" l="1"/>
  <c r="CU12" i="36" s="1"/>
  <c r="CU13" i="36" s="1"/>
  <c r="CU14" i="36" s="1"/>
  <c r="CU15" i="36" s="1"/>
  <c r="CU16" i="36" s="1"/>
  <c r="CU17" i="36" s="1"/>
  <c r="CU18" i="36" s="1"/>
  <c r="CU19" i="36" s="1"/>
  <c r="CU20" i="36" s="1"/>
  <c r="CU21" i="36" s="1"/>
  <c r="CU22" i="36" s="1"/>
  <c r="CU23" i="36" s="1"/>
  <c r="CU24" i="36" s="1"/>
  <c r="CU25" i="36" s="1"/>
  <c r="CU26" i="36" s="1"/>
  <c r="CU27" i="36" s="1"/>
  <c r="CU28" i="36" s="1"/>
  <c r="CU29" i="36" s="1"/>
  <c r="CU30" i="36" s="1"/>
  <c r="CU31" i="36" s="1"/>
  <c r="CU32" i="36" s="1"/>
  <c r="CU33" i="36" s="1"/>
  <c r="CU34" i="36" s="1"/>
  <c r="U19" i="7"/>
  <c r="U20" i="7"/>
  <c r="U16" i="7"/>
  <c r="M51" i="6"/>
  <c r="M49" i="6"/>
  <c r="CV11" i="36" l="1"/>
  <c r="R6" i="7"/>
  <c r="F7" i="7"/>
  <c r="P2" i="7"/>
  <c r="B2" i="7"/>
  <c r="CV12" i="36" l="1"/>
  <c r="CV13" i="36" s="1"/>
  <c r="CV14" i="36" s="1"/>
  <c r="CV15" i="36" s="1"/>
  <c r="CV16" i="36" s="1"/>
  <c r="CV17" i="36" s="1"/>
  <c r="CV18" i="36" s="1"/>
  <c r="CV19" i="36" s="1"/>
  <c r="CV20" i="36" s="1"/>
  <c r="CV21" i="36" s="1"/>
  <c r="CV22" i="36" s="1"/>
  <c r="CV23" i="36" s="1"/>
  <c r="CV24" i="36" s="1"/>
  <c r="CV25" i="36" s="1"/>
  <c r="CV26" i="36" s="1"/>
  <c r="CV27" i="36" s="1"/>
  <c r="CV28" i="36" s="1"/>
  <c r="CV29" i="36" s="1"/>
  <c r="CV30" i="36" s="1"/>
  <c r="CV31" i="36" s="1"/>
  <c r="CV32" i="36" s="1"/>
  <c r="CV33" i="36" s="1"/>
  <c r="CV34" i="36" s="1"/>
  <c r="CW11" i="36" s="1"/>
  <c r="CW12" i="36" s="1"/>
  <c r="CW13" i="36" s="1"/>
  <c r="CW14" i="36" s="1"/>
  <c r="CW15" i="36" s="1"/>
  <c r="CW16" i="36" s="1"/>
  <c r="CW17" i="36" s="1"/>
  <c r="CW18" i="36" s="1"/>
  <c r="CW19" i="36" s="1"/>
  <c r="CW20" i="36" s="1"/>
  <c r="CW21" i="36" s="1"/>
  <c r="CW22" i="36" s="1"/>
  <c r="CW23" i="36" s="1"/>
  <c r="CW24" i="36" s="1"/>
  <c r="CW25" i="36" s="1"/>
  <c r="CW26" i="36" s="1"/>
  <c r="CW27" i="36" s="1"/>
  <c r="CW28" i="36" s="1"/>
  <c r="CW29" i="36" s="1"/>
  <c r="CW30" i="36" s="1"/>
  <c r="CW31" i="36" s="1"/>
  <c r="CW32" i="36" s="1"/>
  <c r="CW33" i="36" s="1"/>
  <c r="CW34" i="36" s="1"/>
  <c r="CX11" i="36" s="1"/>
  <c r="CX12" i="36" s="1"/>
  <c r="CX13" i="36" s="1"/>
  <c r="CX14" i="36" s="1"/>
  <c r="CX15" i="36" s="1"/>
  <c r="CX16" i="36" s="1"/>
  <c r="CX17" i="36" s="1"/>
  <c r="CX18" i="36" s="1"/>
  <c r="CX19" i="36" s="1"/>
  <c r="CX20" i="36" s="1"/>
  <c r="CX21" i="36" s="1"/>
  <c r="CX22" i="36" s="1"/>
  <c r="CX23" i="36" s="1"/>
  <c r="CX24" i="36" s="1"/>
  <c r="CX25" i="36" s="1"/>
  <c r="CX26" i="36" s="1"/>
  <c r="CX27" i="36" s="1"/>
  <c r="CX28" i="36" s="1"/>
  <c r="CX29" i="36" s="1"/>
  <c r="CX30" i="36" s="1"/>
  <c r="CX31" i="36" s="1"/>
  <c r="CX32" i="36" s="1"/>
  <c r="CX33" i="36" s="1"/>
  <c r="CX34" i="36" s="1"/>
  <c r="M47" i="6"/>
  <c r="M43" i="6"/>
  <c r="M41" i="6"/>
  <c r="Q21" i="22"/>
  <c r="M69" i="3"/>
  <c r="CY11" i="36" l="1"/>
  <c r="CY12" i="36" s="1"/>
  <c r="CY13" i="36" s="1"/>
  <c r="CY14" i="36" s="1"/>
  <c r="CY15" i="36" s="1"/>
  <c r="CY16" i="36" s="1"/>
  <c r="CY17" i="36" s="1"/>
  <c r="CY18" i="36" s="1"/>
  <c r="CY19" i="36" s="1"/>
  <c r="CY20" i="36" s="1"/>
  <c r="CY21" i="36" s="1"/>
  <c r="CY22" i="36" s="1"/>
  <c r="CY23" i="36" s="1"/>
  <c r="CY24" i="36" s="1"/>
  <c r="CY25" i="36" s="1"/>
  <c r="CY26" i="36" s="1"/>
  <c r="CY27" i="36" s="1"/>
  <c r="CY28" i="36" s="1"/>
  <c r="CY29" i="36" s="1"/>
  <c r="CY30" i="36" s="1"/>
  <c r="CY31" i="36" s="1"/>
  <c r="CY32" i="36" s="1"/>
  <c r="CY33" i="36" s="1"/>
  <c r="CY34" i="36" s="1"/>
  <c r="M70" i="3"/>
  <c r="M81" i="3"/>
  <c r="M80" i="3"/>
  <c r="M75" i="3"/>
  <c r="M74" i="3"/>
  <c r="M86" i="3"/>
  <c r="M85" i="3"/>
  <c r="M55" i="6" l="1"/>
  <c r="M53" i="6"/>
  <c r="CZ11" i="36" l="1"/>
  <c r="E6" i="6"/>
  <c r="M6" i="6" s="1"/>
  <c r="CZ12" i="36" l="1"/>
  <c r="CZ13" i="36" s="1"/>
  <c r="CZ14" i="36" s="1"/>
  <c r="CZ15" i="36" s="1"/>
  <c r="CZ16" i="36" s="1"/>
  <c r="CZ17" i="36" s="1"/>
  <c r="CZ18" i="36" s="1"/>
  <c r="CZ19" i="36" s="1"/>
  <c r="CZ20" i="36" s="1"/>
  <c r="CZ21" i="36" s="1"/>
  <c r="CZ22" i="36" s="1"/>
  <c r="CZ23" i="36" s="1"/>
  <c r="CZ24" i="36" s="1"/>
  <c r="CZ25" i="36" s="1"/>
  <c r="CZ26" i="36" s="1"/>
  <c r="CZ27" i="36" s="1"/>
  <c r="CZ28" i="36" s="1"/>
  <c r="CZ29" i="36" s="1"/>
  <c r="CZ30" i="36" s="1"/>
  <c r="CZ31" i="36" s="1"/>
  <c r="CZ32" i="36" s="1"/>
  <c r="CZ33" i="36" s="1"/>
  <c r="CZ34" i="36" s="1"/>
  <c r="DA11" i="36" s="1"/>
  <c r="DA12" i="36" s="1"/>
  <c r="DA13" i="36" s="1"/>
  <c r="DA14" i="36" s="1"/>
  <c r="DA15" i="36" s="1"/>
  <c r="DA16" i="36" s="1"/>
  <c r="DA17" i="36" s="1"/>
  <c r="DA18" i="36" s="1"/>
  <c r="DA19" i="36" s="1"/>
  <c r="DA20" i="36" s="1"/>
  <c r="DA21" i="36" s="1"/>
  <c r="DA22" i="36" s="1"/>
  <c r="DA23" i="36" s="1"/>
  <c r="DA24" i="36" s="1"/>
  <c r="DA25" i="36" s="1"/>
  <c r="DA26" i="36" s="1"/>
  <c r="DA27" i="36" s="1"/>
  <c r="DA28" i="36" s="1"/>
  <c r="DA29" i="36" s="1"/>
  <c r="DA30" i="36" s="1"/>
  <c r="DA31" i="36" s="1"/>
  <c r="DA32" i="36" s="1"/>
  <c r="DA33" i="36" s="1"/>
  <c r="DA34" i="36" s="1"/>
  <c r="G8" i="22"/>
  <c r="M51" i="3"/>
  <c r="DB11" i="36" l="1"/>
  <c r="DB12" i="36" s="1"/>
  <c r="DB13" i="36" s="1"/>
  <c r="DB14" i="36" s="1"/>
  <c r="DB15" i="36" s="1"/>
  <c r="DB16" i="36" s="1"/>
  <c r="DB17" i="36" s="1"/>
  <c r="DB18" i="36" s="1"/>
  <c r="DB19" i="36" s="1"/>
  <c r="DB20" i="36" s="1"/>
  <c r="DB21" i="36" s="1"/>
  <c r="DB22" i="36" s="1"/>
  <c r="DB23" i="36" s="1"/>
  <c r="DB24" i="36" s="1"/>
  <c r="DB25" i="36" s="1"/>
  <c r="DB26" i="36" s="1"/>
  <c r="DB27" i="36" s="1"/>
  <c r="DB28" i="36" s="1"/>
  <c r="DB29" i="36" s="1"/>
  <c r="DB30" i="36" s="1"/>
  <c r="DB31" i="36" s="1"/>
  <c r="DB32" i="36" s="1"/>
  <c r="DB33" i="36" s="1"/>
  <c r="DB34" i="36" s="1"/>
  <c r="G6" i="22"/>
  <c r="Q6" i="22" s="1"/>
  <c r="M48" i="3"/>
  <c r="M45" i="3"/>
  <c r="Q8" i="22"/>
  <c r="M53" i="3"/>
  <c r="DC11" i="36" l="1"/>
  <c r="DC12" i="36" s="1"/>
  <c r="DC13" i="36" s="1"/>
  <c r="DC14" i="36" s="1"/>
  <c r="DC15" i="36" s="1"/>
  <c r="DC16" i="36" s="1"/>
  <c r="DC17" i="36" s="1"/>
  <c r="DC18" i="36" s="1"/>
  <c r="DC19" i="36" s="1"/>
  <c r="DC20" i="36" s="1"/>
  <c r="DC21" i="36" s="1"/>
  <c r="DC22" i="36" s="1"/>
  <c r="DC23" i="36" s="1"/>
  <c r="DC24" i="36" s="1"/>
  <c r="DC25" i="36" s="1"/>
  <c r="DC26" i="36" s="1"/>
  <c r="DC27" i="36" s="1"/>
  <c r="DC28" i="36" s="1"/>
  <c r="DC29" i="36" s="1"/>
  <c r="DC30" i="36" s="1"/>
  <c r="DC31" i="36" s="1"/>
  <c r="DC32" i="36" s="1"/>
  <c r="DC33" i="36" s="1"/>
  <c r="DC34" i="36" s="1"/>
  <c r="B88" i="1"/>
  <c r="B40" i="1"/>
  <c r="DD11" i="36" l="1"/>
  <c r="DD12" i="36" s="1"/>
  <c r="DD13" i="36" s="1"/>
  <c r="DD14" i="36" s="1"/>
  <c r="DD15" i="36" s="1"/>
  <c r="DD16" i="36" s="1"/>
  <c r="DD17" i="36" s="1"/>
  <c r="DD18" i="36" s="1"/>
  <c r="DD19" i="36" s="1"/>
  <c r="DD20" i="36" s="1"/>
  <c r="DD21" i="36" s="1"/>
  <c r="DD22" i="36" s="1"/>
  <c r="DD23" i="36" s="1"/>
  <c r="DD24" i="36" s="1"/>
  <c r="DD25" i="36" s="1"/>
  <c r="DD26" i="36" s="1"/>
  <c r="DD27" i="36" s="1"/>
  <c r="DD28" i="36" s="1"/>
  <c r="DD29" i="36" s="1"/>
  <c r="DD30" i="36" s="1"/>
  <c r="DD31" i="36" s="1"/>
  <c r="DD32" i="36" s="1"/>
  <c r="DD33" i="36" s="1"/>
  <c r="DD34" i="36" s="1"/>
  <c r="B6" i="3"/>
  <c r="B5" i="3"/>
  <c r="B2" i="3"/>
  <c r="B2" i="22"/>
  <c r="J10" i="6"/>
  <c r="B5" i="1"/>
  <c r="J13" i="6"/>
  <c r="I39" i="6"/>
  <c r="B2" i="6"/>
  <c r="B61" i="3"/>
  <c r="B2" i="1"/>
  <c r="L31" i="7"/>
  <c r="T12" i="7"/>
  <c r="DE11" i="36" l="1"/>
  <c r="V12" i="7"/>
  <c r="X12" i="7" s="1"/>
  <c r="V14" i="7"/>
  <c r="X14" i="7" s="1"/>
  <c r="K9" i="33"/>
  <c r="AA9" i="7"/>
  <c r="AC12" i="7" s="1"/>
  <c r="AA10" i="7"/>
  <c r="DE12" i="36" l="1"/>
  <c r="DE13" i="36" s="1"/>
  <c r="DE14" i="36" s="1"/>
  <c r="DE15" i="36" s="1"/>
  <c r="DE16" i="36" s="1"/>
  <c r="DE17" i="36" s="1"/>
  <c r="DE18" i="36" s="1"/>
  <c r="DE19" i="36" s="1"/>
  <c r="DE20" i="36" s="1"/>
  <c r="DE21" i="36" s="1"/>
  <c r="DE22" i="36" s="1"/>
  <c r="DE23" i="36" s="1"/>
  <c r="DE24" i="36" s="1"/>
  <c r="DE25" i="36" s="1"/>
  <c r="DE26" i="36" s="1"/>
  <c r="DE27" i="36" s="1"/>
  <c r="DE28" i="36" s="1"/>
  <c r="DE29" i="36" s="1"/>
  <c r="DE30" i="36" s="1"/>
  <c r="DE31" i="36" s="1"/>
  <c r="DE32" i="36" s="1"/>
  <c r="DE33" i="36" s="1"/>
  <c r="DE34" i="36" s="1"/>
  <c r="DF11" i="36" s="1"/>
  <c r="DF12" i="36" s="1"/>
  <c r="DF13" i="36" s="1"/>
  <c r="DF14" i="36" s="1"/>
  <c r="DF15" i="36" s="1"/>
  <c r="DF16" i="36" s="1"/>
  <c r="DF17" i="36" s="1"/>
  <c r="DF18" i="36" s="1"/>
  <c r="DF19" i="36" s="1"/>
  <c r="DF20" i="36" s="1"/>
  <c r="DF21" i="36" s="1"/>
  <c r="DF22" i="36" s="1"/>
  <c r="DF23" i="36" s="1"/>
  <c r="DF24" i="36" s="1"/>
  <c r="DF25" i="36" s="1"/>
  <c r="DF26" i="36" s="1"/>
  <c r="DF27" i="36" s="1"/>
  <c r="DF28" i="36" s="1"/>
  <c r="DF29" i="36" s="1"/>
  <c r="DF30" i="36" s="1"/>
  <c r="DF31" i="36" s="1"/>
  <c r="DF32" i="36" s="1"/>
  <c r="DF33" i="36" s="1"/>
  <c r="DF34" i="36" s="1"/>
  <c r="DG11" i="36" s="1"/>
  <c r="DG12" i="36" s="1"/>
  <c r="DG13" i="36" s="1"/>
  <c r="DG14" i="36" s="1"/>
  <c r="DG15" i="36" s="1"/>
  <c r="DG16" i="36" s="1"/>
  <c r="DG17" i="36" s="1"/>
  <c r="DG18" i="36" s="1"/>
  <c r="DG19" i="36" s="1"/>
  <c r="DG20" i="36" s="1"/>
  <c r="DG21" i="36" s="1"/>
  <c r="DG22" i="36" s="1"/>
  <c r="DG23" i="36" s="1"/>
  <c r="DG24" i="36" s="1"/>
  <c r="DG25" i="36" s="1"/>
  <c r="DG26" i="36" s="1"/>
  <c r="DG27" i="36" s="1"/>
  <c r="DG28" i="36" s="1"/>
  <c r="DG29" i="36" s="1"/>
  <c r="DG30" i="36" s="1"/>
  <c r="DG31" i="36" s="1"/>
  <c r="DG32" i="36" s="1"/>
  <c r="DG33" i="36" s="1"/>
  <c r="DG34" i="36" s="1"/>
  <c r="L24" i="7"/>
  <c r="AA13" i="7"/>
  <c r="AA17" i="7"/>
  <c r="AA34" i="7"/>
  <c r="Z20" i="7"/>
  <c r="Z28" i="7"/>
  <c r="Z36" i="7"/>
  <c r="AA14" i="7"/>
  <c r="AA22" i="7"/>
  <c r="AA30" i="7"/>
  <c r="AA39" i="7"/>
  <c r="Z21" i="7"/>
  <c r="Z29" i="7"/>
  <c r="Z37" i="7"/>
  <c r="AA15" i="7"/>
  <c r="AA23" i="7"/>
  <c r="AA31" i="7"/>
  <c r="AA40" i="7"/>
  <c r="Z14" i="7"/>
  <c r="Z22" i="7"/>
  <c r="Z30" i="7"/>
  <c r="Z38" i="7"/>
  <c r="AA16" i="7"/>
  <c r="AA24" i="7"/>
  <c r="AA33" i="7"/>
  <c r="AA41" i="7"/>
  <c r="Z15" i="7"/>
  <c r="Z23" i="7"/>
  <c r="Z31" i="7"/>
  <c r="Z39" i="7"/>
  <c r="AA25" i="7"/>
  <c r="AA12" i="7"/>
  <c r="AB12" i="7" s="1"/>
  <c r="Z16" i="7"/>
  <c r="Z24" i="7"/>
  <c r="Z32" i="7"/>
  <c r="Z40" i="7"/>
  <c r="AA18" i="7"/>
  <c r="AA26" i="7"/>
  <c r="AA35" i="7"/>
  <c r="Z19" i="7"/>
  <c r="Z27" i="7"/>
  <c r="Z35" i="7"/>
  <c r="AA21" i="7"/>
  <c r="AA38" i="7"/>
  <c r="Z17" i="7"/>
  <c r="Z25" i="7"/>
  <c r="Z33" i="7"/>
  <c r="Z41" i="7"/>
  <c r="AA19" i="7"/>
  <c r="AA27" i="7"/>
  <c r="AA36" i="7"/>
  <c r="Z18" i="7"/>
  <c r="Z26" i="7"/>
  <c r="Z34" i="7"/>
  <c r="Z13" i="7"/>
  <c r="AA20" i="7"/>
  <c r="AA28" i="7"/>
  <c r="AA37" i="7"/>
  <c r="AA29" i="7"/>
  <c r="AA32" i="7"/>
  <c r="AC13" i="7"/>
  <c r="AC14" i="7" s="1"/>
  <c r="AC15" i="7" s="1"/>
  <c r="AC16" i="7" s="1"/>
  <c r="AC17" i="7" s="1"/>
  <c r="AC18" i="7" s="1"/>
  <c r="AC19" i="7" s="1"/>
  <c r="AC20" i="7" s="1"/>
  <c r="AC21" i="7" s="1"/>
  <c r="AC22" i="7" s="1"/>
  <c r="AC23" i="7" s="1"/>
  <c r="AC24" i="7" s="1"/>
  <c r="AC25" i="7" s="1"/>
  <c r="AC26" i="7" s="1"/>
  <c r="AC27" i="7" s="1"/>
  <c r="AC28" i="7" s="1"/>
  <c r="AC29" i="7" s="1"/>
  <c r="AC30" i="7" s="1"/>
  <c r="AC31" i="7" s="1"/>
  <c r="AC32" i="7" s="1"/>
  <c r="AC33" i="7" s="1"/>
  <c r="AC34" i="7" s="1"/>
  <c r="AC35" i="7" s="1"/>
  <c r="AC36" i="7" s="1"/>
  <c r="AC37" i="7" s="1"/>
  <c r="AC38" i="7" s="1"/>
  <c r="AC39" i="7" s="1"/>
  <c r="AC40" i="7" s="1"/>
  <c r="AC41" i="7" s="1"/>
  <c r="AB20" i="7" l="1"/>
  <c r="AB37" i="7"/>
  <c r="AB28" i="7"/>
  <c r="AB19" i="7"/>
  <c r="T4" i="33"/>
  <c r="S4" i="33"/>
  <c r="AB32" i="7"/>
  <c r="Q4" i="33"/>
  <c r="U4" i="33"/>
  <c r="AB25" i="7"/>
  <c r="AB33" i="7"/>
  <c r="AB31" i="7"/>
  <c r="AB14" i="7"/>
  <c r="D3" i="33" s="1"/>
  <c r="R4" i="33"/>
  <c r="AB38" i="7"/>
  <c r="AB34" i="7"/>
  <c r="AA3" i="33" s="1"/>
  <c r="AB36" i="7"/>
  <c r="AB39" i="7"/>
  <c r="AF3" i="33" s="1"/>
  <c r="AB41" i="7"/>
  <c r="AB40" i="7"/>
  <c r="AB29" i="7"/>
  <c r="AB27" i="7"/>
  <c r="AB30" i="7"/>
  <c r="AB13" i="7"/>
  <c r="C3" i="33" s="1"/>
  <c r="AB22" i="7"/>
  <c r="G4" i="33"/>
  <c r="F4" i="33"/>
  <c r="AB24" i="7"/>
  <c r="AB23" i="7"/>
  <c r="C4" i="33"/>
  <c r="I4" i="33"/>
  <c r="AG4" i="33"/>
  <c r="AF4" i="33"/>
  <c r="AE4" i="33"/>
  <c r="AB35" i="7"/>
  <c r="AB16" i="7"/>
  <c r="AB15" i="7"/>
  <c r="E4" i="33"/>
  <c r="D4" i="33"/>
  <c r="AJ4" i="33"/>
  <c r="AI4" i="33"/>
  <c r="AH4" i="33"/>
  <c r="X4" i="33"/>
  <c r="W4" i="33"/>
  <c r="V4" i="33"/>
  <c r="AB26" i="7"/>
  <c r="H4" i="33"/>
  <c r="AD4" i="33"/>
  <c r="AC4" i="33"/>
  <c r="AB4" i="33"/>
  <c r="AA4" i="33"/>
  <c r="Z4" i="33"/>
  <c r="P4" i="33"/>
  <c r="O4" i="33"/>
  <c r="N4" i="33"/>
  <c r="AB18" i="7"/>
  <c r="Y4" i="33"/>
  <c r="M4" i="33"/>
  <c r="L4" i="33"/>
  <c r="K4" i="33"/>
  <c r="J4" i="33"/>
  <c r="AC3" i="33"/>
  <c r="AB21" i="7"/>
  <c r="AB17" i="7"/>
  <c r="I3" i="33" l="1"/>
  <c r="I5" i="33" s="1"/>
  <c r="AD3" i="33"/>
  <c r="AD5" i="33" s="1"/>
  <c r="AI3" i="33"/>
  <c r="AI5" i="33" s="1"/>
  <c r="R3" i="33"/>
  <c r="R5" i="33" s="1"/>
  <c r="AJ3" i="33"/>
  <c r="AJ5" i="33" s="1"/>
  <c r="K3" i="33"/>
  <c r="K5" i="33" s="1"/>
  <c r="DH11" i="36"/>
  <c r="DH12" i="36" s="1"/>
  <c r="DH13" i="36" s="1"/>
  <c r="DH14" i="36" s="1"/>
  <c r="DH15" i="36" s="1"/>
  <c r="DH16" i="36" s="1"/>
  <c r="DH17" i="36" s="1"/>
  <c r="DH18" i="36" s="1"/>
  <c r="DH19" i="36" s="1"/>
  <c r="DH20" i="36" s="1"/>
  <c r="DH21" i="36" s="1"/>
  <c r="DH22" i="36" s="1"/>
  <c r="DH23" i="36" s="1"/>
  <c r="DH24" i="36" s="1"/>
  <c r="DH25" i="36" s="1"/>
  <c r="DH26" i="36" s="1"/>
  <c r="DH27" i="36" s="1"/>
  <c r="DH28" i="36" s="1"/>
  <c r="DH29" i="36" s="1"/>
  <c r="DH30" i="36" s="1"/>
  <c r="DH31" i="36" s="1"/>
  <c r="DH32" i="36" s="1"/>
  <c r="DH33" i="36" s="1"/>
  <c r="DH34" i="36" s="1"/>
  <c r="M3" i="33"/>
  <c r="M5" i="33" s="1"/>
  <c r="L3" i="33"/>
  <c r="L5" i="33" s="1"/>
  <c r="G3" i="33"/>
  <c r="G5" i="33" s="1"/>
  <c r="U3" i="33"/>
  <c r="U5" i="33" s="1"/>
  <c r="Y3" i="33"/>
  <c r="Y5" i="33" s="1"/>
  <c r="W3" i="33"/>
  <c r="W5" i="33" s="1"/>
  <c r="T3" i="33"/>
  <c r="T5" i="33" s="1"/>
  <c r="P3" i="33"/>
  <c r="P5" i="33" s="1"/>
  <c r="S3" i="33"/>
  <c r="S5" i="33" s="1"/>
  <c r="AE3" i="33"/>
  <c r="AE5" i="33" s="1"/>
  <c r="N3" i="33"/>
  <c r="N5" i="33" s="1"/>
  <c r="AG3" i="33"/>
  <c r="AG5" i="33" s="1"/>
  <c r="X3" i="33"/>
  <c r="X5" i="33" s="1"/>
  <c r="Z3" i="33"/>
  <c r="Z5" i="33" s="1"/>
  <c r="J3" i="33"/>
  <c r="J5" i="33" s="1"/>
  <c r="AB3" i="33"/>
  <c r="AB5" i="33" s="1"/>
  <c r="AF5" i="33"/>
  <c r="O3" i="33"/>
  <c r="O5" i="33" s="1"/>
  <c r="V3" i="33"/>
  <c r="V5" i="33" s="1"/>
  <c r="AH3" i="33"/>
  <c r="AH5" i="33" s="1"/>
  <c r="Q3" i="33"/>
  <c r="Q5" i="33" s="1"/>
  <c r="H3" i="33"/>
  <c r="H5" i="33" s="1"/>
  <c r="D5" i="33"/>
  <c r="AC5" i="33"/>
  <c r="C5" i="33"/>
  <c r="F3" i="33"/>
  <c r="F5" i="33" s="1"/>
  <c r="D11" i="33"/>
  <c r="AA5" i="33"/>
  <c r="E3" i="33"/>
  <c r="E5" i="33" s="1"/>
  <c r="DI11" i="36" l="1"/>
  <c r="DI12" i="36" s="1"/>
  <c r="DI13" i="36" s="1"/>
  <c r="DI14" i="36" s="1"/>
  <c r="DI15" i="36" s="1"/>
  <c r="DI16" i="36" s="1"/>
  <c r="DI17" i="36" s="1"/>
  <c r="DI18" i="36" s="1"/>
  <c r="DI19" i="36" s="1"/>
  <c r="DI20" i="36" s="1"/>
  <c r="DI21" i="36" s="1"/>
  <c r="DI22" i="36" s="1"/>
  <c r="DI23" i="36" s="1"/>
  <c r="DI24" i="36" s="1"/>
  <c r="DI25" i="36" s="1"/>
  <c r="DI26" i="36" s="1"/>
  <c r="DI27" i="36" s="1"/>
  <c r="DI28" i="36" s="1"/>
  <c r="DI29" i="36" s="1"/>
  <c r="DI30" i="36" s="1"/>
  <c r="DI31" i="36" s="1"/>
  <c r="DI32" i="36" s="1"/>
  <c r="DI33" i="36" s="1"/>
  <c r="DI34" i="36" s="1"/>
  <c r="C11" i="33"/>
  <c r="E11" i="33" s="1"/>
  <c r="DJ11" i="36" l="1"/>
  <c r="DJ12" i="36" l="1"/>
  <c r="DJ13" i="36" s="1"/>
  <c r="DJ14" i="36" s="1"/>
  <c r="DJ15" i="36" s="1"/>
  <c r="DJ16" i="36" s="1"/>
  <c r="DJ17" i="36" s="1"/>
  <c r="DJ18" i="36" s="1"/>
  <c r="DJ19" i="36" s="1"/>
  <c r="DJ20" i="36" s="1"/>
  <c r="DJ21" i="36" s="1"/>
  <c r="DJ22" i="36" s="1"/>
  <c r="DJ23" i="36" s="1"/>
  <c r="DJ24" i="36" s="1"/>
  <c r="DJ25" i="36" s="1"/>
  <c r="DJ26" i="36" s="1"/>
  <c r="DJ27" i="36" s="1"/>
  <c r="DJ28" i="36" s="1"/>
  <c r="DJ29" i="36" s="1"/>
  <c r="DJ30" i="36" s="1"/>
  <c r="DJ31" i="36" s="1"/>
  <c r="DJ32" i="36" s="1"/>
  <c r="DJ33" i="36" s="1"/>
  <c r="DJ34" i="36" s="1"/>
  <c r="DK11" i="36" s="1"/>
  <c r="DK12" i="36" l="1"/>
  <c r="DK13" i="36" s="1"/>
  <c r="DK14" i="36" s="1"/>
  <c r="DK15" i="36" s="1"/>
  <c r="DK16" i="36" s="1"/>
  <c r="DK17" i="36" s="1"/>
  <c r="DK18" i="36" s="1"/>
  <c r="DK19" i="36" s="1"/>
  <c r="DK20" i="36" s="1"/>
  <c r="DK21" i="36" s="1"/>
  <c r="DK22" i="36" s="1"/>
  <c r="DK23" i="36" s="1"/>
  <c r="DK24" i="36" s="1"/>
  <c r="DK25" i="36" s="1"/>
  <c r="DK26" i="36" s="1"/>
  <c r="DK27" i="36" s="1"/>
  <c r="DK28" i="36" s="1"/>
  <c r="DK29" i="36" s="1"/>
  <c r="DK30" i="36" s="1"/>
  <c r="DK31" i="36" s="1"/>
  <c r="DK32" i="36" s="1"/>
  <c r="DK33" i="36" s="1"/>
  <c r="DK34" i="36" s="1"/>
  <c r="DL11" i="36" s="1"/>
  <c r="DL12" i="36" l="1"/>
  <c r="DL13" i="36" s="1"/>
  <c r="DL14" i="36" s="1"/>
  <c r="DL15" i="36" s="1"/>
  <c r="DL16" i="36" s="1"/>
  <c r="DL17" i="36" s="1"/>
  <c r="DL18" i="36" s="1"/>
  <c r="DL19" i="36" s="1"/>
  <c r="DL20" i="36" s="1"/>
  <c r="DL21" i="36" s="1"/>
  <c r="DL22" i="36" s="1"/>
  <c r="DL23" i="36" s="1"/>
  <c r="DL24" i="36" s="1"/>
  <c r="DL25" i="36" s="1"/>
  <c r="DL26" i="36" s="1"/>
  <c r="DL27" i="36" s="1"/>
  <c r="DL28" i="36" s="1"/>
  <c r="DL29" i="36" s="1"/>
  <c r="DL30" i="36" s="1"/>
  <c r="DL31" i="36" s="1"/>
  <c r="DL32" i="36" s="1"/>
  <c r="DL33" i="36" s="1"/>
  <c r="DL34" i="36" s="1"/>
  <c r="DM11" i="36" s="1"/>
  <c r="DM12" i="36" s="1"/>
  <c r="DM13" i="36" s="1"/>
  <c r="DM14" i="36" s="1"/>
  <c r="DM15" i="36" s="1"/>
  <c r="DM16" i="36" s="1"/>
  <c r="DM17" i="36" s="1"/>
  <c r="DM18" i="36" s="1"/>
  <c r="DM19" i="36" s="1"/>
  <c r="DM20" i="36" s="1"/>
  <c r="DM21" i="36" s="1"/>
  <c r="DM22" i="36" s="1"/>
  <c r="DM23" i="36" s="1"/>
  <c r="DM24" i="36" s="1"/>
  <c r="DM25" i="36" s="1"/>
  <c r="DM26" i="36" s="1"/>
  <c r="DM27" i="36" s="1"/>
  <c r="DM28" i="36" s="1"/>
  <c r="DM29" i="36" s="1"/>
  <c r="DM30" i="36" s="1"/>
  <c r="DM31" i="36" s="1"/>
  <c r="DM32" i="36" s="1"/>
  <c r="DM33" i="36" s="1"/>
  <c r="DM34" i="36" s="1"/>
  <c r="CI42" i="36" l="1"/>
  <c r="DN34" i="36"/>
  <c r="CI43" i="36" l="1"/>
  <c r="CI44" i="36" s="1"/>
  <c r="CI45" i="36" s="1"/>
  <c r="CI46" i="36" s="1"/>
  <c r="CI47" i="36" s="1"/>
  <c r="CI48" i="36" s="1"/>
  <c r="CI49" i="36" s="1"/>
  <c r="CI50" i="36" s="1"/>
  <c r="CI51" i="36" s="1"/>
  <c r="CI52" i="36" s="1"/>
  <c r="CI53" i="36" s="1"/>
  <c r="CI54" i="36" s="1"/>
  <c r="CI55" i="36" s="1"/>
  <c r="CI56" i="36" s="1"/>
  <c r="CI57" i="36" s="1"/>
  <c r="CI58" i="36" s="1"/>
  <c r="CI59" i="36" s="1"/>
  <c r="CI60" i="36" s="1"/>
  <c r="CI61" i="36" s="1"/>
  <c r="CI62" i="36" s="1"/>
  <c r="CI63" i="36" s="1"/>
  <c r="CI64" i="36" s="1"/>
  <c r="CI65" i="36" s="1"/>
  <c r="CJ42" i="36" s="1"/>
  <c r="CJ43" i="36" s="1"/>
  <c r="CJ44" i="36" s="1"/>
  <c r="CJ45" i="36" s="1"/>
  <c r="CJ46" i="36" s="1"/>
  <c r="CJ47" i="36" s="1"/>
  <c r="CJ48" i="36" s="1"/>
  <c r="CJ49" i="36" s="1"/>
  <c r="CJ50" i="36" s="1"/>
  <c r="CJ51" i="36" s="1"/>
  <c r="CJ52" i="36" s="1"/>
  <c r="CJ53" i="36" s="1"/>
  <c r="CJ54" i="36" s="1"/>
  <c r="CJ55" i="36" s="1"/>
  <c r="CJ56" i="36" s="1"/>
  <c r="CJ57" i="36" s="1"/>
  <c r="CJ58" i="36" s="1"/>
  <c r="CJ59" i="36" s="1"/>
  <c r="CJ60" i="36" s="1"/>
  <c r="CJ61" i="36" s="1"/>
  <c r="CJ62" i="36" s="1"/>
  <c r="CJ63" i="36" s="1"/>
  <c r="CJ64" i="36" s="1"/>
  <c r="CJ65" i="36" s="1"/>
  <c r="CK42" i="36" s="1"/>
  <c r="CK43" i="36" s="1"/>
  <c r="CK44" i="36" s="1"/>
  <c r="CK45" i="36" s="1"/>
  <c r="CK46" i="36" s="1"/>
  <c r="CK47" i="36" s="1"/>
  <c r="CK48" i="36" s="1"/>
  <c r="CK49" i="36" s="1"/>
  <c r="CK50" i="36" s="1"/>
  <c r="CK51" i="36" s="1"/>
  <c r="CK52" i="36" s="1"/>
  <c r="CK53" i="36" s="1"/>
  <c r="CK54" i="36" s="1"/>
  <c r="CK55" i="36" s="1"/>
  <c r="CK56" i="36" s="1"/>
  <c r="CK57" i="36" s="1"/>
  <c r="CK58" i="36" s="1"/>
  <c r="CK59" i="36" s="1"/>
  <c r="CK60" i="36" s="1"/>
  <c r="CK61" i="36" s="1"/>
  <c r="CK62" i="36" s="1"/>
  <c r="CK63" i="36" s="1"/>
  <c r="CK64" i="36" s="1"/>
  <c r="CK65" i="36" s="1"/>
  <c r="CL42" i="36" s="1"/>
  <c r="CL43" i="36" s="1"/>
  <c r="CL44" i="36" s="1"/>
  <c r="CL45" i="36" s="1"/>
  <c r="CL46" i="36" s="1"/>
  <c r="CL47" i="36" s="1"/>
  <c r="CL48" i="36" s="1"/>
  <c r="CL49" i="36" s="1"/>
  <c r="CL50" i="36" s="1"/>
  <c r="CL51" i="36" s="1"/>
  <c r="CL52" i="36" s="1"/>
  <c r="CL53" i="36" s="1"/>
  <c r="CL54" i="36" s="1"/>
  <c r="CL55" i="36" s="1"/>
  <c r="CL56" i="36" s="1"/>
  <c r="CL57" i="36" s="1"/>
  <c r="CL58" i="36" s="1"/>
  <c r="CL59" i="36" s="1"/>
  <c r="CL60" i="36" s="1"/>
  <c r="CL61" i="36" s="1"/>
  <c r="CL62" i="36" s="1"/>
  <c r="CL63" i="36" s="1"/>
  <c r="CL64" i="36" s="1"/>
  <c r="CL65" i="36" s="1"/>
  <c r="CM42" i="36" s="1"/>
  <c r="CM43" i="36" s="1"/>
  <c r="CM44" i="36" s="1"/>
  <c r="CM45" i="36" s="1"/>
  <c r="CM46" i="36" s="1"/>
  <c r="CM47" i="36" s="1"/>
  <c r="CM48" i="36" s="1"/>
  <c r="CM49" i="36" s="1"/>
  <c r="CM50" i="36" s="1"/>
  <c r="CM51" i="36" s="1"/>
  <c r="CM52" i="36" s="1"/>
  <c r="CM53" i="36" s="1"/>
  <c r="CM54" i="36" s="1"/>
  <c r="CM55" i="36" s="1"/>
  <c r="CM56" i="36" s="1"/>
  <c r="CM57" i="36" s="1"/>
  <c r="CM58" i="36" s="1"/>
  <c r="CM59" i="36" s="1"/>
  <c r="CM60" i="36" s="1"/>
  <c r="CM61" i="36" s="1"/>
  <c r="CM62" i="36" s="1"/>
  <c r="CM63" i="36" s="1"/>
  <c r="CM64" i="36" s="1"/>
  <c r="CM65" i="36" s="1"/>
  <c r="CN42" i="36" s="1"/>
  <c r="CN43" i="36" s="1"/>
  <c r="CN44" i="36" s="1"/>
  <c r="CN45" i="36" s="1"/>
  <c r="CN46" i="36" s="1"/>
  <c r="CN47" i="36" s="1"/>
  <c r="CN48" i="36" s="1"/>
  <c r="CN49" i="36" s="1"/>
  <c r="CN50" i="36" s="1"/>
  <c r="CN51" i="36" s="1"/>
  <c r="CN52" i="36" s="1"/>
  <c r="CN53" i="36" s="1"/>
  <c r="CN54" i="36" s="1"/>
  <c r="CN55" i="36" s="1"/>
  <c r="CN56" i="36" s="1"/>
  <c r="CN57" i="36" s="1"/>
  <c r="CN58" i="36" s="1"/>
  <c r="CN59" i="36" s="1"/>
  <c r="CN60" i="36" s="1"/>
  <c r="CN61" i="36" s="1"/>
  <c r="CN62" i="36" s="1"/>
  <c r="CN63" i="36" s="1"/>
  <c r="CN64" i="36" s="1"/>
  <c r="CN65" i="36" s="1"/>
  <c r="CO42" i="36" s="1"/>
  <c r="CO43" i="36" s="1"/>
  <c r="CO44" i="36" s="1"/>
  <c r="CO45" i="36" s="1"/>
  <c r="CO46" i="36" s="1"/>
  <c r="CO47" i="36" s="1"/>
  <c r="CO48" i="36" s="1"/>
  <c r="CO49" i="36" s="1"/>
  <c r="CO50" i="36" s="1"/>
  <c r="CO51" i="36" s="1"/>
  <c r="CO52" i="36" s="1"/>
  <c r="CO53" i="36" s="1"/>
  <c r="CO54" i="36" s="1"/>
  <c r="CO55" i="36" s="1"/>
  <c r="CO56" i="36" s="1"/>
  <c r="CO57" i="36" s="1"/>
  <c r="CO58" i="36" s="1"/>
  <c r="CO59" i="36" s="1"/>
  <c r="CO60" i="36" s="1"/>
  <c r="CO61" i="36" s="1"/>
  <c r="CO62" i="36" s="1"/>
  <c r="CO63" i="36" s="1"/>
  <c r="CO64" i="36" s="1"/>
  <c r="CO65" i="36" s="1"/>
  <c r="CP42" i="36" s="1"/>
  <c r="CP43" i="36" s="1"/>
  <c r="CP44" i="36" s="1"/>
  <c r="CP45" i="36" s="1"/>
  <c r="CP46" i="36" s="1"/>
  <c r="CP47" i="36" s="1"/>
  <c r="CP48" i="36" s="1"/>
  <c r="CP49" i="36" s="1"/>
  <c r="CP50" i="36" s="1"/>
  <c r="CP51" i="36" s="1"/>
  <c r="CP52" i="36" s="1"/>
  <c r="CP53" i="36" s="1"/>
  <c r="CP54" i="36" s="1"/>
  <c r="CP55" i="36" s="1"/>
  <c r="CP56" i="36" s="1"/>
  <c r="CP57" i="36" s="1"/>
  <c r="CP58" i="36" s="1"/>
  <c r="CP59" i="36" s="1"/>
  <c r="CP60" i="36" s="1"/>
  <c r="CP61" i="36" s="1"/>
  <c r="CP62" i="36" s="1"/>
  <c r="CP63" i="36" s="1"/>
  <c r="CP64" i="36" s="1"/>
  <c r="CP65" i="36" s="1"/>
  <c r="CQ42" i="36" s="1"/>
  <c r="CQ43" i="36" s="1"/>
  <c r="CQ44" i="36" s="1"/>
  <c r="CQ45" i="36" s="1"/>
  <c r="CQ46" i="36" s="1"/>
  <c r="CQ47" i="36" s="1"/>
  <c r="CQ48" i="36" s="1"/>
  <c r="CQ49" i="36" s="1"/>
  <c r="CQ50" i="36" s="1"/>
  <c r="CQ51" i="36" s="1"/>
  <c r="CQ52" i="36" s="1"/>
  <c r="CQ53" i="36" s="1"/>
  <c r="CQ54" i="36" s="1"/>
  <c r="CQ55" i="36" s="1"/>
  <c r="CQ56" i="36" s="1"/>
  <c r="CQ57" i="36" s="1"/>
  <c r="CQ58" i="36" s="1"/>
  <c r="CQ59" i="36" s="1"/>
  <c r="CQ60" i="36" s="1"/>
  <c r="CQ61" i="36" s="1"/>
  <c r="CQ62" i="36" s="1"/>
  <c r="CQ63" i="36" s="1"/>
  <c r="CQ64" i="36" s="1"/>
  <c r="CQ65" i="36" s="1"/>
  <c r="CR42" i="36" s="1"/>
  <c r="CR43" i="36" s="1"/>
  <c r="CR44" i="36" s="1"/>
  <c r="CR45" i="36" s="1"/>
  <c r="CR46" i="36" s="1"/>
  <c r="CR47" i="36" s="1"/>
  <c r="CR48" i="36" s="1"/>
  <c r="CR49" i="36" s="1"/>
  <c r="CR50" i="36" s="1"/>
  <c r="CR51" i="36" s="1"/>
  <c r="CR52" i="36" s="1"/>
  <c r="CR53" i="36" s="1"/>
  <c r="CR54" i="36" s="1"/>
  <c r="CR55" i="36" s="1"/>
  <c r="CR56" i="36" s="1"/>
  <c r="CR57" i="36" s="1"/>
  <c r="CR58" i="36" s="1"/>
  <c r="CR59" i="36" s="1"/>
  <c r="CR60" i="36" s="1"/>
  <c r="CR61" i="36" s="1"/>
  <c r="CR62" i="36" s="1"/>
  <c r="CR63" i="36" s="1"/>
  <c r="CR64" i="36" s="1"/>
  <c r="CR65" i="36" s="1"/>
  <c r="CS42" i="36" s="1"/>
  <c r="CS43" i="36" s="1"/>
  <c r="CS44" i="36" s="1"/>
  <c r="CS45" i="36" s="1"/>
  <c r="CS46" i="36" s="1"/>
  <c r="CS47" i="36" s="1"/>
  <c r="CS48" i="36" s="1"/>
  <c r="CS49" i="36" s="1"/>
  <c r="CS50" i="36" s="1"/>
  <c r="CS51" i="36" s="1"/>
  <c r="CS52" i="36" s="1"/>
  <c r="CS53" i="36" s="1"/>
  <c r="CS54" i="36" s="1"/>
  <c r="CS55" i="36" s="1"/>
  <c r="CS56" i="36" s="1"/>
  <c r="CS57" i="36" s="1"/>
  <c r="CS58" i="36" s="1"/>
  <c r="CS59" i="36" s="1"/>
  <c r="CS60" i="36" s="1"/>
  <c r="CS61" i="36" s="1"/>
  <c r="CS62" i="36" s="1"/>
  <c r="CS63" i="36" s="1"/>
  <c r="CS64" i="36" s="1"/>
  <c r="CS65" i="36" s="1"/>
  <c r="CT42" i="36" s="1"/>
  <c r="CT43" i="36" s="1"/>
  <c r="CT44" i="36" s="1"/>
  <c r="CT45" i="36" s="1"/>
  <c r="CT46" i="36" s="1"/>
  <c r="CT47" i="36" s="1"/>
  <c r="CT48" i="36" s="1"/>
  <c r="CT49" i="36" s="1"/>
  <c r="CT50" i="36" s="1"/>
  <c r="CT51" i="36" s="1"/>
  <c r="CT52" i="36" s="1"/>
  <c r="CT53" i="36" s="1"/>
  <c r="CT54" i="36" s="1"/>
  <c r="CT55" i="36" s="1"/>
  <c r="CT56" i="36" s="1"/>
  <c r="CT57" i="36" s="1"/>
  <c r="CT58" i="36" s="1"/>
  <c r="CT59" i="36" s="1"/>
  <c r="CT60" i="36" s="1"/>
  <c r="CT61" i="36" s="1"/>
  <c r="CT62" i="36" s="1"/>
  <c r="CT63" i="36" s="1"/>
  <c r="CT64" i="36" s="1"/>
  <c r="CT65" i="36" s="1"/>
  <c r="CU42" i="36" s="1"/>
  <c r="CU43" i="36" s="1"/>
  <c r="CU44" i="36" s="1"/>
  <c r="CU45" i="36" s="1"/>
  <c r="CU46" i="36" s="1"/>
  <c r="CU47" i="36" s="1"/>
  <c r="CU48" i="36" s="1"/>
  <c r="CU49" i="36" s="1"/>
  <c r="CU50" i="36" s="1"/>
  <c r="CU51" i="36" s="1"/>
  <c r="CU52" i="36" s="1"/>
  <c r="CU53" i="36" s="1"/>
  <c r="CU54" i="36" s="1"/>
  <c r="CU55" i="36" s="1"/>
  <c r="CU56" i="36" s="1"/>
  <c r="CU57" i="36" s="1"/>
  <c r="CU58" i="36" s="1"/>
  <c r="CU59" i="36" s="1"/>
  <c r="CU60" i="36" s="1"/>
  <c r="CU61" i="36" s="1"/>
  <c r="CU62" i="36" s="1"/>
  <c r="CU63" i="36" s="1"/>
  <c r="CU64" i="36" s="1"/>
  <c r="CU65" i="36" s="1"/>
  <c r="CV42" i="36" s="1"/>
  <c r="CV43" i="36" s="1"/>
  <c r="CV44" i="36" s="1"/>
  <c r="CV45" i="36" s="1"/>
  <c r="CV46" i="36" s="1"/>
  <c r="CV47" i="36" s="1"/>
  <c r="CV48" i="36" s="1"/>
  <c r="CV49" i="36" s="1"/>
  <c r="CV50" i="36" s="1"/>
  <c r="CV51" i="36" s="1"/>
  <c r="CV52" i="36" s="1"/>
  <c r="CV53" i="36" s="1"/>
  <c r="CV54" i="36" s="1"/>
  <c r="CV55" i="36" s="1"/>
  <c r="CV56" i="36" s="1"/>
  <c r="CV57" i="36" s="1"/>
  <c r="CV58" i="36" s="1"/>
  <c r="CV59" i="36" s="1"/>
  <c r="CV60" i="36" s="1"/>
  <c r="CV61" i="36" s="1"/>
  <c r="CV62" i="36" s="1"/>
  <c r="CV63" i="36" s="1"/>
  <c r="CV64" i="36" s="1"/>
  <c r="CV65" i="36" s="1"/>
  <c r="CW42" i="36" s="1"/>
  <c r="CW43" i="36" s="1"/>
  <c r="CW44" i="36" s="1"/>
  <c r="CW45" i="36" s="1"/>
  <c r="CW46" i="36" s="1"/>
  <c r="CW47" i="36" s="1"/>
  <c r="CW48" i="36" s="1"/>
  <c r="CW49" i="36" s="1"/>
  <c r="CW50" i="36" s="1"/>
  <c r="CW51" i="36" s="1"/>
  <c r="CW52" i="36" s="1"/>
  <c r="CW53" i="36" s="1"/>
  <c r="CW54" i="36" s="1"/>
  <c r="CW55" i="36" s="1"/>
  <c r="CW56" i="36" s="1"/>
  <c r="CW57" i="36" s="1"/>
  <c r="CW58" i="36" s="1"/>
  <c r="CW59" i="36" s="1"/>
  <c r="CW60" i="36" s="1"/>
  <c r="CW61" i="36" s="1"/>
  <c r="CW62" i="36" s="1"/>
  <c r="CW63" i="36" s="1"/>
  <c r="CW64" i="36" s="1"/>
  <c r="CW65" i="36" s="1"/>
  <c r="CX42" i="36" s="1"/>
  <c r="CX43" i="36" s="1"/>
  <c r="CX44" i="36" s="1"/>
  <c r="CX45" i="36" s="1"/>
  <c r="CX46" i="36" s="1"/>
  <c r="CX47" i="36" s="1"/>
  <c r="CX48" i="36" s="1"/>
  <c r="CX49" i="36" s="1"/>
  <c r="CX50" i="36" s="1"/>
  <c r="CX51" i="36" s="1"/>
  <c r="CX52" i="36" s="1"/>
  <c r="CX53" i="36" s="1"/>
  <c r="CX54" i="36" s="1"/>
  <c r="CX55" i="36" s="1"/>
  <c r="CX56" i="36" s="1"/>
  <c r="CX57" i="36" s="1"/>
  <c r="CX58" i="36" s="1"/>
  <c r="CX59" i="36" s="1"/>
  <c r="CX60" i="36" s="1"/>
  <c r="CX61" i="36" s="1"/>
  <c r="CX62" i="36" s="1"/>
  <c r="CX63" i="36" s="1"/>
  <c r="CX64" i="36" s="1"/>
  <c r="CX65" i="36" s="1"/>
  <c r="CY42" i="36" s="1"/>
  <c r="CY43" i="36" s="1"/>
  <c r="CY44" i="36" s="1"/>
  <c r="CY45" i="36" s="1"/>
  <c r="CY46" i="36" s="1"/>
  <c r="CY47" i="36" s="1"/>
  <c r="CY48" i="36" s="1"/>
  <c r="CY49" i="36" s="1"/>
  <c r="CY50" i="36" s="1"/>
  <c r="CY51" i="36" s="1"/>
  <c r="CY52" i="36" s="1"/>
  <c r="CY53" i="36" s="1"/>
  <c r="CY54" i="36" s="1"/>
  <c r="CY55" i="36" s="1"/>
  <c r="CY56" i="36" s="1"/>
  <c r="CY57" i="36" s="1"/>
  <c r="CY58" i="36" s="1"/>
  <c r="CY59" i="36" s="1"/>
  <c r="CY60" i="36" s="1"/>
  <c r="CY61" i="36" s="1"/>
  <c r="CY62" i="36" s="1"/>
  <c r="CY63" i="36" s="1"/>
  <c r="CY64" i="36" s="1"/>
  <c r="CY65" i="36" s="1"/>
  <c r="CZ42" i="36" s="1"/>
  <c r="CZ43" i="36" s="1"/>
  <c r="CZ44" i="36" s="1"/>
  <c r="CZ45" i="36" s="1"/>
  <c r="CZ46" i="36" s="1"/>
  <c r="CZ47" i="36" s="1"/>
  <c r="CZ48" i="36" s="1"/>
  <c r="CZ49" i="36" s="1"/>
  <c r="CZ50" i="36" s="1"/>
  <c r="CZ51" i="36" s="1"/>
  <c r="CZ52" i="36" s="1"/>
  <c r="CZ53" i="36" s="1"/>
  <c r="CZ54" i="36" s="1"/>
  <c r="CZ55" i="36" s="1"/>
  <c r="CZ56" i="36" s="1"/>
  <c r="CZ57" i="36" s="1"/>
  <c r="CZ58" i="36" s="1"/>
  <c r="CZ59" i="36" s="1"/>
  <c r="CZ60" i="36" s="1"/>
  <c r="CZ61" i="36" s="1"/>
  <c r="CZ62" i="36" s="1"/>
  <c r="CZ63" i="36" s="1"/>
  <c r="CZ64" i="36" s="1"/>
  <c r="CZ65" i="36" s="1"/>
  <c r="DA42" i="36" s="1"/>
  <c r="DA43" i="36" s="1"/>
  <c r="DA44" i="36" s="1"/>
  <c r="DA45" i="36" s="1"/>
  <c r="DA46" i="36" s="1"/>
  <c r="DA47" i="36" s="1"/>
  <c r="DA48" i="36" s="1"/>
  <c r="DA49" i="36" s="1"/>
  <c r="DA50" i="36" s="1"/>
  <c r="DA51" i="36" s="1"/>
  <c r="DA52" i="36" s="1"/>
  <c r="DA53" i="36" s="1"/>
  <c r="DA54" i="36" s="1"/>
  <c r="DA55" i="36" s="1"/>
  <c r="DA56" i="36" s="1"/>
  <c r="DA57" i="36" s="1"/>
  <c r="DA58" i="36" s="1"/>
  <c r="DA59" i="36" s="1"/>
  <c r="DA60" i="36" s="1"/>
  <c r="DA61" i="36" s="1"/>
  <c r="DA62" i="36" s="1"/>
  <c r="DA63" i="36" s="1"/>
  <c r="DA64" i="36" s="1"/>
  <c r="DA65" i="36" s="1"/>
  <c r="DB42" i="36" s="1"/>
  <c r="DB43" i="36" s="1"/>
  <c r="DB44" i="36" s="1"/>
  <c r="DB45" i="36" s="1"/>
  <c r="DB46" i="36" s="1"/>
  <c r="DB47" i="36" s="1"/>
  <c r="DB48" i="36" s="1"/>
  <c r="DB49" i="36" s="1"/>
  <c r="DB50" i="36" s="1"/>
  <c r="DB51" i="36" s="1"/>
  <c r="DB52" i="36" s="1"/>
  <c r="DB53" i="36" s="1"/>
  <c r="DB54" i="36" s="1"/>
  <c r="DB55" i="36" s="1"/>
  <c r="DB56" i="36" s="1"/>
  <c r="DB57" i="36" s="1"/>
  <c r="DB58" i="36" s="1"/>
  <c r="DB59" i="36" s="1"/>
  <c r="DB60" i="36" s="1"/>
  <c r="DB61" i="36" s="1"/>
  <c r="DB62" i="36" s="1"/>
  <c r="DB63" i="36" s="1"/>
  <c r="DB64" i="36" s="1"/>
  <c r="DB65" i="36" s="1"/>
  <c r="DC42" i="36" s="1"/>
  <c r="DC43" i="36" s="1"/>
  <c r="DC44" i="36" s="1"/>
  <c r="DC45" i="36" s="1"/>
  <c r="DC46" i="36" s="1"/>
  <c r="DC47" i="36" s="1"/>
  <c r="DC48" i="36" s="1"/>
  <c r="DC49" i="36" s="1"/>
  <c r="DC50" i="36" s="1"/>
  <c r="DC51" i="36" s="1"/>
  <c r="DC52" i="36" s="1"/>
  <c r="DC53" i="36" s="1"/>
  <c r="DC54" i="36" s="1"/>
  <c r="DC55" i="36" s="1"/>
  <c r="DC56" i="36" s="1"/>
  <c r="DC57" i="36" s="1"/>
  <c r="DC58" i="36" s="1"/>
  <c r="DC59" i="36" s="1"/>
  <c r="DC60" i="36" s="1"/>
  <c r="DC61" i="36" s="1"/>
  <c r="DC62" i="36" s="1"/>
  <c r="DC63" i="36" s="1"/>
  <c r="DC64" i="36" s="1"/>
  <c r="DC65" i="36" s="1"/>
  <c r="DD42" i="36" s="1"/>
  <c r="DD43" i="36" s="1"/>
  <c r="DD44" i="36" s="1"/>
  <c r="DD45" i="36" s="1"/>
  <c r="DD46" i="36" s="1"/>
  <c r="DD47" i="36" s="1"/>
  <c r="DD48" i="36" s="1"/>
  <c r="DD49" i="36" s="1"/>
  <c r="DD50" i="36" s="1"/>
  <c r="DD51" i="36" s="1"/>
  <c r="DD52" i="36" s="1"/>
  <c r="DD53" i="36" s="1"/>
  <c r="DD54" i="36" s="1"/>
  <c r="DD55" i="36" s="1"/>
  <c r="DD56" i="36" s="1"/>
  <c r="DD57" i="36" s="1"/>
  <c r="DD58" i="36" s="1"/>
  <c r="DD59" i="36" s="1"/>
  <c r="DD60" i="36" s="1"/>
  <c r="DD61" i="36" s="1"/>
  <c r="DD62" i="36" s="1"/>
  <c r="DD63" i="36" s="1"/>
  <c r="DD64" i="36" s="1"/>
  <c r="DD65" i="36" s="1"/>
  <c r="DE42" i="36" s="1"/>
  <c r="DE43" i="36" s="1"/>
  <c r="DE44" i="36" s="1"/>
  <c r="DE45" i="36" s="1"/>
  <c r="DE46" i="36" s="1"/>
  <c r="DE47" i="36" s="1"/>
  <c r="DE48" i="36" s="1"/>
  <c r="DE49" i="36" s="1"/>
  <c r="DE50" i="36" s="1"/>
  <c r="DE51" i="36" s="1"/>
  <c r="DE52" i="36" s="1"/>
  <c r="DE53" i="36" s="1"/>
  <c r="DE54" i="36" s="1"/>
  <c r="DE55" i="36" s="1"/>
  <c r="DE56" i="36" s="1"/>
  <c r="DE57" i="36" s="1"/>
  <c r="DE58" i="36" s="1"/>
  <c r="DE59" i="36" s="1"/>
  <c r="DE60" i="36" s="1"/>
  <c r="DE61" i="36" s="1"/>
  <c r="DE62" i="36" s="1"/>
  <c r="DE63" i="36" s="1"/>
  <c r="DE64" i="36" s="1"/>
  <c r="DE65" i="36" s="1"/>
  <c r="DF42" i="36" s="1"/>
  <c r="DF43" i="36" s="1"/>
  <c r="DF44" i="36" s="1"/>
  <c r="DF45" i="36" s="1"/>
  <c r="DF46" i="36" s="1"/>
  <c r="DF47" i="36" s="1"/>
  <c r="DF48" i="36" s="1"/>
  <c r="DF49" i="36" s="1"/>
  <c r="DF50" i="36" s="1"/>
  <c r="DF51" i="36" s="1"/>
  <c r="DF52" i="36" s="1"/>
  <c r="DF53" i="36" s="1"/>
  <c r="DF54" i="36" s="1"/>
  <c r="DF55" i="36" s="1"/>
  <c r="DF56" i="36" s="1"/>
  <c r="DF57" i="36" s="1"/>
  <c r="DF58" i="36" s="1"/>
  <c r="DF59" i="36" s="1"/>
  <c r="DF60" i="36" s="1"/>
  <c r="DF61" i="36" s="1"/>
  <c r="DF62" i="36" s="1"/>
  <c r="DF63" i="36" s="1"/>
  <c r="DF64" i="36" s="1"/>
  <c r="DF65" i="36" s="1"/>
  <c r="DG42" i="36" s="1"/>
  <c r="DG43" i="36" s="1"/>
  <c r="DG44" i="36" s="1"/>
  <c r="DG45" i="36" s="1"/>
  <c r="DG46" i="36" s="1"/>
  <c r="DG47" i="36" s="1"/>
  <c r="DG48" i="36" s="1"/>
  <c r="DG49" i="36" s="1"/>
  <c r="DG50" i="36" s="1"/>
  <c r="DG51" i="36" s="1"/>
  <c r="DG52" i="36" s="1"/>
  <c r="DG53" i="36" s="1"/>
  <c r="DG54" i="36" s="1"/>
  <c r="DG55" i="36" s="1"/>
  <c r="DG56" i="36" s="1"/>
  <c r="DG57" i="36" s="1"/>
  <c r="DG58" i="36" s="1"/>
  <c r="DG59" i="36" s="1"/>
  <c r="DG60" i="36" s="1"/>
  <c r="DG61" i="36" s="1"/>
  <c r="DG62" i="36" s="1"/>
  <c r="DG63" i="36" s="1"/>
  <c r="DG64" i="36" s="1"/>
  <c r="DG65" i="36" s="1"/>
  <c r="DH42" i="36" s="1"/>
  <c r="DH43" i="36" s="1"/>
  <c r="DH44" i="36" s="1"/>
  <c r="DH45" i="36" s="1"/>
  <c r="DH46" i="36" s="1"/>
  <c r="DH47" i="36" s="1"/>
  <c r="DH48" i="36" s="1"/>
  <c r="DH49" i="36" s="1"/>
  <c r="DH50" i="36" s="1"/>
  <c r="DH51" i="36" s="1"/>
  <c r="DH52" i="36" s="1"/>
  <c r="DH53" i="36" s="1"/>
  <c r="DH54" i="36" s="1"/>
  <c r="DH55" i="36" s="1"/>
  <c r="DH56" i="36" s="1"/>
  <c r="DH57" i="36" s="1"/>
  <c r="DH58" i="36" s="1"/>
  <c r="DH59" i="36" s="1"/>
  <c r="DH60" i="36" s="1"/>
  <c r="DH61" i="36" s="1"/>
  <c r="DH62" i="36" s="1"/>
  <c r="DH63" i="36" s="1"/>
  <c r="DH64" i="36" s="1"/>
  <c r="DH65" i="36" s="1"/>
  <c r="DI42" i="36" s="1"/>
  <c r="DI43" i="36" s="1"/>
  <c r="DI44" i="36" s="1"/>
  <c r="DI45" i="36" s="1"/>
  <c r="DI46" i="36" s="1"/>
  <c r="DI47" i="36" s="1"/>
  <c r="DI48" i="36" s="1"/>
  <c r="DI49" i="36" s="1"/>
  <c r="DI50" i="36" s="1"/>
  <c r="DI51" i="36" s="1"/>
  <c r="DI52" i="36" s="1"/>
  <c r="DI53" i="36" s="1"/>
  <c r="DI54" i="36" s="1"/>
  <c r="DI55" i="36" s="1"/>
  <c r="DI56" i="36" s="1"/>
  <c r="DI57" i="36" s="1"/>
  <c r="DI58" i="36" s="1"/>
  <c r="DI59" i="36" s="1"/>
  <c r="DI60" i="36" s="1"/>
  <c r="DI61" i="36" s="1"/>
  <c r="DI62" i="36" s="1"/>
  <c r="DI63" i="36" s="1"/>
  <c r="DI64" i="36" s="1"/>
  <c r="DI65" i="36" s="1"/>
  <c r="DJ42" i="36" s="1"/>
  <c r="DJ43" i="36" s="1"/>
  <c r="DJ44" i="36" s="1"/>
  <c r="DJ45" i="36" s="1"/>
  <c r="DJ46" i="36" s="1"/>
  <c r="DJ47" i="36" s="1"/>
  <c r="DJ48" i="36" s="1"/>
  <c r="DJ49" i="36" s="1"/>
  <c r="DJ50" i="36" s="1"/>
  <c r="DJ51" i="36" s="1"/>
  <c r="DJ52" i="36" s="1"/>
  <c r="DJ53" i="36" s="1"/>
  <c r="DJ54" i="36" s="1"/>
  <c r="DJ55" i="36" s="1"/>
  <c r="DJ56" i="36" s="1"/>
  <c r="DJ57" i="36" s="1"/>
  <c r="DJ58" i="36" s="1"/>
  <c r="DJ59" i="36" s="1"/>
  <c r="DJ60" i="36" s="1"/>
  <c r="DJ61" i="36" s="1"/>
  <c r="DJ62" i="36" s="1"/>
  <c r="DJ63" i="36" s="1"/>
  <c r="DJ64" i="36" s="1"/>
  <c r="DJ65" i="36" s="1"/>
  <c r="CI73" i="36" l="1"/>
  <c r="CI74" i="36" s="1"/>
  <c r="CI75" i="36" s="1"/>
  <c r="CI76" i="36" s="1"/>
  <c r="CI77" i="36" s="1"/>
  <c r="CI78" i="36" s="1"/>
  <c r="CI79" i="36" s="1"/>
  <c r="CI80" i="36" s="1"/>
  <c r="CI81" i="36" s="1"/>
  <c r="CI82" i="36" s="1"/>
  <c r="CI83" i="36" s="1"/>
  <c r="CI84" i="36" s="1"/>
  <c r="CI85" i="36" s="1"/>
  <c r="CI86" i="36" s="1"/>
  <c r="CI87" i="36" s="1"/>
  <c r="CI88" i="36" s="1"/>
  <c r="CI89" i="36" s="1"/>
  <c r="CI90" i="36" s="1"/>
  <c r="CI91" i="36" s="1"/>
  <c r="CI92" i="36" s="1"/>
  <c r="CI93" i="36" s="1"/>
  <c r="CI94" i="36" s="1"/>
  <c r="CI95" i="36" s="1"/>
  <c r="CI96" i="36" s="1"/>
  <c r="CJ73" i="36" s="1"/>
  <c r="CJ74" i="36" s="1"/>
  <c r="CJ75" i="36" s="1"/>
  <c r="CJ76" i="36" s="1"/>
  <c r="CJ77" i="36" s="1"/>
  <c r="CJ78" i="36" s="1"/>
  <c r="CJ79" i="36" s="1"/>
  <c r="CJ80" i="36" s="1"/>
  <c r="CJ81" i="36" s="1"/>
  <c r="CJ82" i="36" s="1"/>
  <c r="CJ83" i="36" s="1"/>
  <c r="CJ84" i="36" s="1"/>
  <c r="CJ85" i="36" s="1"/>
  <c r="CJ86" i="36" s="1"/>
  <c r="CJ87" i="36" s="1"/>
  <c r="CJ88" i="36" s="1"/>
  <c r="CJ89" i="36" s="1"/>
  <c r="CJ90" i="36" s="1"/>
  <c r="CJ91" i="36" s="1"/>
  <c r="CJ92" i="36" s="1"/>
  <c r="CJ93" i="36" s="1"/>
  <c r="CJ94" i="36" s="1"/>
  <c r="CJ95" i="36" s="1"/>
  <c r="CJ96" i="36" s="1"/>
  <c r="CK73" i="36" s="1"/>
  <c r="CK74" i="36" s="1"/>
  <c r="CK75" i="36" s="1"/>
  <c r="CK76" i="36" s="1"/>
  <c r="CK77" i="36" s="1"/>
  <c r="CK78" i="36" s="1"/>
  <c r="CK79" i="36" s="1"/>
  <c r="CK80" i="36" s="1"/>
  <c r="CK81" i="36" s="1"/>
  <c r="CK82" i="36" s="1"/>
  <c r="CK83" i="36" s="1"/>
  <c r="CK84" i="36" s="1"/>
  <c r="CK85" i="36" s="1"/>
  <c r="CK86" i="36" s="1"/>
  <c r="CK87" i="36" s="1"/>
  <c r="CK88" i="36" s="1"/>
  <c r="CK89" i="36" s="1"/>
  <c r="CK90" i="36" s="1"/>
  <c r="CK91" i="36" s="1"/>
  <c r="CK92" i="36" s="1"/>
  <c r="CK93" i="36" s="1"/>
  <c r="CK94" i="36" s="1"/>
  <c r="CK95" i="36" s="1"/>
  <c r="CK96" i="36" s="1"/>
  <c r="CL73" i="36" s="1"/>
  <c r="CL74" i="36" s="1"/>
  <c r="CL75" i="36" s="1"/>
  <c r="CL76" i="36" s="1"/>
  <c r="CL77" i="36" s="1"/>
  <c r="CL78" i="36" s="1"/>
  <c r="CL79" i="36" s="1"/>
  <c r="CL80" i="36" s="1"/>
  <c r="CL81" i="36" s="1"/>
  <c r="CL82" i="36" s="1"/>
  <c r="CL83" i="36" s="1"/>
  <c r="CL84" i="36" s="1"/>
  <c r="CL85" i="36" s="1"/>
  <c r="CL86" i="36" s="1"/>
  <c r="CL87" i="36" s="1"/>
  <c r="CL88" i="36" s="1"/>
  <c r="CL89" i="36" s="1"/>
  <c r="CL90" i="36" s="1"/>
  <c r="CL91" i="36" s="1"/>
  <c r="CL92" i="36" s="1"/>
  <c r="CL93" i="36" s="1"/>
  <c r="CL94" i="36" s="1"/>
  <c r="CL95" i="36" s="1"/>
  <c r="CL96" i="36" s="1"/>
  <c r="CM73" i="36" s="1"/>
  <c r="CM74" i="36" s="1"/>
  <c r="CM75" i="36" s="1"/>
  <c r="CM76" i="36" s="1"/>
  <c r="CM77" i="36" s="1"/>
  <c r="CM78" i="36" s="1"/>
  <c r="CM79" i="36" s="1"/>
  <c r="CM80" i="36" s="1"/>
  <c r="CM81" i="36" s="1"/>
  <c r="CM82" i="36" s="1"/>
  <c r="CM83" i="36" s="1"/>
  <c r="CM84" i="36" s="1"/>
  <c r="CM85" i="36" s="1"/>
  <c r="CM86" i="36" s="1"/>
  <c r="CM87" i="36" s="1"/>
  <c r="CM88" i="36" s="1"/>
  <c r="CM89" i="36" s="1"/>
  <c r="CM90" i="36" s="1"/>
  <c r="CM91" i="36" s="1"/>
  <c r="CM92" i="36" s="1"/>
  <c r="CM93" i="36" s="1"/>
  <c r="CM94" i="36" s="1"/>
  <c r="CM95" i="36" s="1"/>
  <c r="CM96" i="36" s="1"/>
  <c r="CN73" i="36" s="1"/>
  <c r="CN74" i="36" s="1"/>
  <c r="CN75" i="36" s="1"/>
  <c r="CN76" i="36" s="1"/>
  <c r="CN77" i="36" s="1"/>
  <c r="CN78" i="36" s="1"/>
  <c r="CN79" i="36" s="1"/>
  <c r="CN80" i="36" s="1"/>
  <c r="CN81" i="36" s="1"/>
  <c r="CN82" i="36" s="1"/>
  <c r="CN83" i="36" s="1"/>
  <c r="CN84" i="36" s="1"/>
  <c r="CN85" i="36" s="1"/>
  <c r="CN86" i="36" s="1"/>
  <c r="CN87" i="36" s="1"/>
  <c r="CN88" i="36" s="1"/>
  <c r="CN89" i="36" s="1"/>
  <c r="CN90" i="36" s="1"/>
  <c r="CN91" i="36" s="1"/>
  <c r="CN92" i="36" s="1"/>
  <c r="CN93" i="36" s="1"/>
  <c r="CN94" i="36" s="1"/>
  <c r="CN95" i="36" s="1"/>
  <c r="CN96" i="36" s="1"/>
  <c r="CO73" i="36" s="1"/>
  <c r="CO74" i="36" s="1"/>
  <c r="CO75" i="36" s="1"/>
  <c r="CO76" i="36" s="1"/>
  <c r="CO77" i="36" s="1"/>
  <c r="CO78" i="36" s="1"/>
  <c r="CO79" i="36" s="1"/>
  <c r="CO80" i="36" s="1"/>
  <c r="CO81" i="36" s="1"/>
  <c r="CO82" i="36" s="1"/>
  <c r="CO83" i="36" s="1"/>
  <c r="CO84" i="36" s="1"/>
  <c r="CO85" i="36" s="1"/>
  <c r="CO86" i="36" s="1"/>
  <c r="CO87" i="36" s="1"/>
  <c r="CO88" i="36" s="1"/>
  <c r="CO89" i="36" s="1"/>
  <c r="CO90" i="36" s="1"/>
  <c r="CO91" i="36" s="1"/>
  <c r="CO92" i="36" s="1"/>
  <c r="CO93" i="36" s="1"/>
  <c r="CO94" i="36" s="1"/>
  <c r="CO95" i="36" s="1"/>
  <c r="CO96" i="36" s="1"/>
  <c r="CP73" i="36" s="1"/>
  <c r="CP74" i="36" s="1"/>
  <c r="CP75" i="36" s="1"/>
  <c r="CP76" i="36" s="1"/>
  <c r="CP77" i="36" s="1"/>
  <c r="CP78" i="36" s="1"/>
  <c r="CP79" i="36" s="1"/>
  <c r="CP80" i="36" s="1"/>
  <c r="CP81" i="36" s="1"/>
  <c r="CP82" i="36" s="1"/>
  <c r="CP83" i="36" s="1"/>
  <c r="CP84" i="36" s="1"/>
  <c r="CP85" i="36" s="1"/>
  <c r="CP86" i="36" s="1"/>
  <c r="CP87" i="36" s="1"/>
  <c r="CP88" i="36" s="1"/>
  <c r="CP89" i="36" s="1"/>
  <c r="CP90" i="36" s="1"/>
  <c r="CP91" i="36" s="1"/>
  <c r="CP92" i="36" s="1"/>
  <c r="CP93" i="36" s="1"/>
  <c r="CP94" i="36" s="1"/>
  <c r="CP95" i="36" s="1"/>
  <c r="CP96" i="36" s="1"/>
  <c r="CQ73" i="36" s="1"/>
  <c r="CQ74" i="36" s="1"/>
  <c r="CQ75" i="36" s="1"/>
  <c r="CQ76" i="36" s="1"/>
  <c r="CQ77" i="36" s="1"/>
  <c r="CQ78" i="36" s="1"/>
  <c r="CQ79" i="36" s="1"/>
  <c r="CQ80" i="36" s="1"/>
  <c r="CQ81" i="36" s="1"/>
  <c r="CQ82" i="36" s="1"/>
  <c r="CQ83" i="36" s="1"/>
  <c r="CQ84" i="36" s="1"/>
  <c r="CQ85" i="36" s="1"/>
  <c r="CQ86" i="36" s="1"/>
  <c r="CQ87" i="36" s="1"/>
  <c r="CQ88" i="36" s="1"/>
  <c r="CQ89" i="36" s="1"/>
  <c r="CQ90" i="36" s="1"/>
  <c r="CQ91" i="36" s="1"/>
  <c r="CQ92" i="36" s="1"/>
  <c r="CQ93" i="36" s="1"/>
  <c r="CQ94" i="36" s="1"/>
  <c r="CQ95" i="36" s="1"/>
  <c r="CQ96" i="36" s="1"/>
  <c r="CR73" i="36" s="1"/>
  <c r="CR74" i="36" s="1"/>
  <c r="CR75" i="36" s="1"/>
  <c r="CR76" i="36" s="1"/>
  <c r="CR77" i="36" s="1"/>
  <c r="CR78" i="36" s="1"/>
  <c r="CR79" i="36" s="1"/>
  <c r="CR80" i="36" s="1"/>
  <c r="CR81" i="36" s="1"/>
  <c r="CR82" i="36" s="1"/>
  <c r="CR83" i="36" s="1"/>
  <c r="CR84" i="36" s="1"/>
  <c r="CR85" i="36" s="1"/>
  <c r="CR86" i="36" s="1"/>
  <c r="CR87" i="36" s="1"/>
  <c r="CR88" i="36" s="1"/>
  <c r="CR89" i="36" s="1"/>
  <c r="CR90" i="36" s="1"/>
  <c r="CR91" i="36" s="1"/>
  <c r="CR92" i="36" s="1"/>
  <c r="CR93" i="36" s="1"/>
  <c r="CR94" i="36" s="1"/>
  <c r="CR95" i="36" s="1"/>
  <c r="CR96" i="36" s="1"/>
  <c r="CS73" i="36" s="1"/>
  <c r="CS74" i="36" s="1"/>
  <c r="CS75" i="36" s="1"/>
  <c r="CS76" i="36" s="1"/>
  <c r="CS77" i="36" s="1"/>
  <c r="CS78" i="36" s="1"/>
  <c r="CS79" i="36" s="1"/>
  <c r="CS80" i="36" s="1"/>
  <c r="CS81" i="36" s="1"/>
  <c r="CS82" i="36" s="1"/>
  <c r="CS83" i="36" s="1"/>
  <c r="CS84" i="36" s="1"/>
  <c r="CS85" i="36" s="1"/>
  <c r="CS86" i="36" s="1"/>
  <c r="CS87" i="36" s="1"/>
  <c r="CS88" i="36" s="1"/>
  <c r="CS89" i="36" s="1"/>
  <c r="CS90" i="36" s="1"/>
  <c r="CS91" i="36" s="1"/>
  <c r="CS92" i="36" s="1"/>
  <c r="CS93" i="36" s="1"/>
  <c r="CS94" i="36" s="1"/>
  <c r="CS95" i="36" s="1"/>
  <c r="CS96" i="36" s="1"/>
  <c r="CT73" i="36" s="1"/>
  <c r="CT74" i="36" s="1"/>
  <c r="CT75" i="36" s="1"/>
  <c r="CT76" i="36" s="1"/>
  <c r="CT77" i="36" s="1"/>
  <c r="CT78" i="36" s="1"/>
  <c r="CT79" i="36" s="1"/>
  <c r="CT80" i="36" s="1"/>
  <c r="CT81" i="36" s="1"/>
  <c r="CT82" i="36" s="1"/>
  <c r="CT83" i="36" s="1"/>
  <c r="CT84" i="36" s="1"/>
  <c r="CT85" i="36" s="1"/>
  <c r="CT86" i="36" s="1"/>
  <c r="CT87" i="36" s="1"/>
  <c r="CT88" i="36" s="1"/>
  <c r="CT89" i="36" s="1"/>
  <c r="CT90" i="36" s="1"/>
  <c r="CT91" i="36" s="1"/>
  <c r="CT92" i="36" s="1"/>
  <c r="CT93" i="36" s="1"/>
  <c r="CT94" i="36" s="1"/>
  <c r="CT95" i="36" s="1"/>
  <c r="CT96" i="36" s="1"/>
  <c r="CU73" i="36" s="1"/>
  <c r="CU74" i="36" s="1"/>
  <c r="CU75" i="36" s="1"/>
  <c r="CU76" i="36" s="1"/>
  <c r="CU77" i="36" s="1"/>
  <c r="CU78" i="36" s="1"/>
  <c r="CU79" i="36" s="1"/>
  <c r="CU80" i="36" s="1"/>
  <c r="CU81" i="36" s="1"/>
  <c r="CU82" i="36" s="1"/>
  <c r="CU83" i="36" s="1"/>
  <c r="CU84" i="36" s="1"/>
  <c r="CU85" i="36" s="1"/>
  <c r="CU86" i="36" s="1"/>
  <c r="CU87" i="36" s="1"/>
  <c r="CU88" i="36" s="1"/>
  <c r="CU89" i="36" s="1"/>
  <c r="CU90" i="36" s="1"/>
  <c r="CU91" i="36" s="1"/>
  <c r="CU92" i="36" s="1"/>
  <c r="CU93" i="36" s="1"/>
  <c r="CU94" i="36" s="1"/>
  <c r="CU95" i="36" s="1"/>
  <c r="CU96" i="36" s="1"/>
  <c r="CV73" i="36" s="1"/>
  <c r="CV74" i="36" s="1"/>
  <c r="CV75" i="36" s="1"/>
  <c r="CV76" i="36" s="1"/>
  <c r="CV77" i="36" s="1"/>
  <c r="CV78" i="36" s="1"/>
  <c r="CV79" i="36" s="1"/>
  <c r="CV80" i="36" s="1"/>
  <c r="CV81" i="36" s="1"/>
  <c r="CV82" i="36" s="1"/>
  <c r="CV83" i="36" s="1"/>
  <c r="CV84" i="36" s="1"/>
  <c r="CV85" i="36" s="1"/>
  <c r="CV86" i="36" s="1"/>
  <c r="CV87" i="36" s="1"/>
  <c r="CV88" i="36" s="1"/>
  <c r="CV89" i="36" s="1"/>
  <c r="CV90" i="36" s="1"/>
  <c r="CV91" i="36" s="1"/>
  <c r="CV92" i="36" s="1"/>
  <c r="CV93" i="36" s="1"/>
  <c r="CV94" i="36" s="1"/>
  <c r="CV95" i="36" s="1"/>
  <c r="CV96" i="36" s="1"/>
  <c r="CW73" i="36" s="1"/>
  <c r="CW74" i="36" s="1"/>
  <c r="CW75" i="36" s="1"/>
  <c r="CW76" i="36" s="1"/>
  <c r="CW77" i="36" s="1"/>
  <c r="CW78" i="36" s="1"/>
  <c r="CW79" i="36" s="1"/>
  <c r="CW80" i="36" s="1"/>
  <c r="CW81" i="36" s="1"/>
  <c r="CW82" i="36" s="1"/>
  <c r="CW83" i="36" s="1"/>
  <c r="CW84" i="36" s="1"/>
  <c r="CW85" i="36" s="1"/>
  <c r="CW86" i="36" s="1"/>
  <c r="CW87" i="36" s="1"/>
  <c r="CW88" i="36" s="1"/>
  <c r="CW89" i="36" s="1"/>
  <c r="CW90" i="36" s="1"/>
  <c r="CW91" i="36" s="1"/>
  <c r="CW92" i="36" s="1"/>
  <c r="CW93" i="36" s="1"/>
  <c r="CW94" i="36" s="1"/>
  <c r="CW95" i="36" s="1"/>
  <c r="CW96" i="36" s="1"/>
  <c r="CX73" i="36" s="1"/>
  <c r="CX74" i="36" s="1"/>
  <c r="CX75" i="36" s="1"/>
  <c r="CX76" i="36" s="1"/>
  <c r="CX77" i="36" s="1"/>
  <c r="CX78" i="36" s="1"/>
  <c r="CX79" i="36" s="1"/>
  <c r="CX80" i="36" s="1"/>
  <c r="CX81" i="36" s="1"/>
  <c r="CX82" i="36" s="1"/>
  <c r="CX83" i="36" s="1"/>
  <c r="CX84" i="36" s="1"/>
  <c r="CX85" i="36" s="1"/>
  <c r="CX86" i="36" s="1"/>
  <c r="CX87" i="36" s="1"/>
  <c r="CX88" i="36" s="1"/>
  <c r="CX89" i="36" s="1"/>
  <c r="CX90" i="36" s="1"/>
  <c r="CX91" i="36" s="1"/>
  <c r="CX92" i="36" s="1"/>
  <c r="CX93" i="36" s="1"/>
  <c r="CX94" i="36" s="1"/>
  <c r="CX95" i="36" s="1"/>
  <c r="CX96" i="36" s="1"/>
  <c r="CY73" i="36" s="1"/>
  <c r="CY74" i="36" s="1"/>
  <c r="CY75" i="36" s="1"/>
  <c r="CY76" i="36" s="1"/>
  <c r="CY77" i="36" s="1"/>
  <c r="CY78" i="36" s="1"/>
  <c r="CY79" i="36" s="1"/>
  <c r="CY80" i="36" s="1"/>
  <c r="CY81" i="36" s="1"/>
  <c r="CY82" i="36" s="1"/>
  <c r="CY83" i="36" s="1"/>
  <c r="CY84" i="36" s="1"/>
  <c r="CY85" i="36" s="1"/>
  <c r="CY86" i="36" s="1"/>
  <c r="CY87" i="36" s="1"/>
  <c r="CY88" i="36" s="1"/>
  <c r="CY89" i="36" s="1"/>
  <c r="CY90" i="36" s="1"/>
  <c r="CY91" i="36" s="1"/>
  <c r="CY92" i="36" s="1"/>
  <c r="CY93" i="36" s="1"/>
  <c r="CY94" i="36" s="1"/>
  <c r="CY95" i="36" s="1"/>
  <c r="CY96" i="36" s="1"/>
  <c r="CZ73" i="36" s="1"/>
  <c r="CZ74" i="36" s="1"/>
  <c r="CZ75" i="36" s="1"/>
  <c r="CZ76" i="36" s="1"/>
  <c r="CZ77" i="36" s="1"/>
  <c r="CZ78" i="36" s="1"/>
  <c r="CZ79" i="36" s="1"/>
  <c r="CZ80" i="36" s="1"/>
  <c r="CZ81" i="36" s="1"/>
  <c r="CZ82" i="36" s="1"/>
  <c r="CZ83" i="36" s="1"/>
  <c r="CZ84" i="36" s="1"/>
  <c r="CZ85" i="36" s="1"/>
  <c r="CZ86" i="36" s="1"/>
  <c r="CZ87" i="36" s="1"/>
  <c r="CZ88" i="36" s="1"/>
  <c r="CZ89" i="36" s="1"/>
  <c r="CZ90" i="36" s="1"/>
  <c r="CZ91" i="36" s="1"/>
  <c r="CZ92" i="36" s="1"/>
  <c r="CZ93" i="36" s="1"/>
  <c r="CZ94" i="36" s="1"/>
  <c r="CZ95" i="36" s="1"/>
  <c r="CZ96" i="36" s="1"/>
  <c r="DA73" i="36" s="1"/>
  <c r="DA74" i="36" s="1"/>
  <c r="DA75" i="36" s="1"/>
  <c r="DA76" i="36" s="1"/>
  <c r="DA77" i="36" s="1"/>
  <c r="DA78" i="36" s="1"/>
  <c r="DA79" i="36" s="1"/>
  <c r="DA80" i="36" s="1"/>
  <c r="DA81" i="36" s="1"/>
  <c r="DA82" i="36" s="1"/>
  <c r="DA83" i="36" s="1"/>
  <c r="DA84" i="36" s="1"/>
  <c r="DA85" i="36" s="1"/>
  <c r="DA86" i="36" s="1"/>
  <c r="DA87" i="36" s="1"/>
  <c r="DA88" i="36" s="1"/>
  <c r="DA89" i="36" s="1"/>
  <c r="DA90" i="36" s="1"/>
  <c r="DA91" i="36" s="1"/>
  <c r="DA92" i="36" s="1"/>
  <c r="DA93" i="36" s="1"/>
  <c r="DA94" i="36" s="1"/>
  <c r="DA95" i="36" s="1"/>
  <c r="DA96" i="36" s="1"/>
  <c r="DB73" i="36" s="1"/>
  <c r="DB74" i="36" s="1"/>
  <c r="DB75" i="36" s="1"/>
  <c r="DB76" i="36" s="1"/>
  <c r="DB77" i="36" s="1"/>
  <c r="DB78" i="36" s="1"/>
  <c r="DB79" i="36" s="1"/>
  <c r="DB80" i="36" s="1"/>
  <c r="DB81" i="36" s="1"/>
  <c r="DB82" i="36" s="1"/>
  <c r="DB83" i="36" s="1"/>
  <c r="DB84" i="36" s="1"/>
  <c r="DB85" i="36" s="1"/>
  <c r="DB86" i="36" s="1"/>
  <c r="DB87" i="36" s="1"/>
  <c r="DB88" i="36" s="1"/>
  <c r="DB89" i="36" s="1"/>
  <c r="DB90" i="36" s="1"/>
  <c r="DB91" i="36" s="1"/>
  <c r="DB92" i="36" s="1"/>
  <c r="DB93" i="36" s="1"/>
  <c r="DB94" i="36" s="1"/>
  <c r="DB95" i="36" s="1"/>
  <c r="DB96" i="36" s="1"/>
  <c r="DC73" i="36" s="1"/>
  <c r="DC74" i="36" s="1"/>
  <c r="DC75" i="36" s="1"/>
  <c r="DC76" i="36" s="1"/>
  <c r="DC77" i="36" s="1"/>
  <c r="DC78" i="36" s="1"/>
  <c r="DC79" i="36" s="1"/>
  <c r="DC80" i="36" s="1"/>
  <c r="DC81" i="36" s="1"/>
  <c r="DC82" i="36" s="1"/>
  <c r="DC83" i="36" s="1"/>
  <c r="DC84" i="36" s="1"/>
  <c r="DC85" i="36" s="1"/>
  <c r="DC86" i="36" s="1"/>
  <c r="DC87" i="36" s="1"/>
  <c r="DC88" i="36" s="1"/>
  <c r="DC89" i="36" s="1"/>
  <c r="DC90" i="36" s="1"/>
  <c r="DC91" i="36" s="1"/>
  <c r="DC92" i="36" s="1"/>
  <c r="DC93" i="36" s="1"/>
  <c r="DC94" i="36" s="1"/>
  <c r="DC95" i="36" s="1"/>
  <c r="DC96" i="36" s="1"/>
  <c r="DD73" i="36" s="1"/>
  <c r="DD74" i="36" s="1"/>
  <c r="DD75" i="36" s="1"/>
  <c r="DD76" i="36" s="1"/>
  <c r="DD77" i="36" s="1"/>
  <c r="DD78" i="36" s="1"/>
  <c r="DD79" i="36" s="1"/>
  <c r="DD80" i="36" s="1"/>
  <c r="DD81" i="36" s="1"/>
  <c r="DD82" i="36" s="1"/>
  <c r="DD83" i="36" s="1"/>
  <c r="DD84" i="36" s="1"/>
  <c r="DD85" i="36" s="1"/>
  <c r="DD86" i="36" s="1"/>
  <c r="DD87" i="36" s="1"/>
  <c r="DD88" i="36" s="1"/>
  <c r="DD89" i="36" s="1"/>
  <c r="DD90" i="36" s="1"/>
  <c r="DD91" i="36" s="1"/>
  <c r="DD92" i="36" s="1"/>
  <c r="DD93" i="36" s="1"/>
  <c r="DD94" i="36" s="1"/>
  <c r="DD95" i="36" s="1"/>
  <c r="DD96" i="36" s="1"/>
  <c r="DE73" i="36" s="1"/>
  <c r="DE74" i="36" s="1"/>
  <c r="DE75" i="36" s="1"/>
  <c r="DE76" i="36" s="1"/>
  <c r="DE77" i="36" s="1"/>
  <c r="DE78" i="36" s="1"/>
  <c r="DE79" i="36" s="1"/>
  <c r="DE80" i="36" s="1"/>
  <c r="DE81" i="36" s="1"/>
  <c r="DE82" i="36" s="1"/>
  <c r="DE83" i="36" s="1"/>
  <c r="DE84" i="36" s="1"/>
  <c r="DE85" i="36" s="1"/>
  <c r="DE86" i="36" s="1"/>
  <c r="DE87" i="36" s="1"/>
  <c r="DE88" i="36" s="1"/>
  <c r="DE89" i="36" s="1"/>
  <c r="DE90" i="36" s="1"/>
  <c r="DE91" i="36" s="1"/>
  <c r="DE92" i="36" s="1"/>
  <c r="DE93" i="36" s="1"/>
  <c r="DE94" i="36" s="1"/>
  <c r="DE95" i="36" s="1"/>
  <c r="DE96" i="36" s="1"/>
  <c r="DF73" i="36" s="1"/>
  <c r="DF74" i="36" s="1"/>
  <c r="DF75" i="36" s="1"/>
  <c r="DF76" i="36" s="1"/>
  <c r="DF77" i="36" s="1"/>
  <c r="DF78" i="36" s="1"/>
  <c r="DF79" i="36" s="1"/>
  <c r="DF80" i="36" s="1"/>
  <c r="DF81" i="36" s="1"/>
  <c r="DF82" i="36" s="1"/>
  <c r="DF83" i="36" s="1"/>
  <c r="DF84" i="36" s="1"/>
  <c r="DF85" i="36" s="1"/>
  <c r="DF86" i="36" s="1"/>
  <c r="DF87" i="36" s="1"/>
  <c r="DF88" i="36" s="1"/>
  <c r="DF89" i="36" s="1"/>
  <c r="DF90" i="36" s="1"/>
  <c r="DF91" i="36" s="1"/>
  <c r="DF92" i="36" s="1"/>
  <c r="DF93" i="36" s="1"/>
  <c r="DF94" i="36" s="1"/>
  <c r="DF95" i="36" s="1"/>
  <c r="DF96" i="36" s="1"/>
  <c r="DG73" i="36" s="1"/>
  <c r="DG74" i="36" s="1"/>
  <c r="DG75" i="36" s="1"/>
  <c r="DG76" i="36" s="1"/>
  <c r="DG77" i="36" s="1"/>
  <c r="DG78" i="36" s="1"/>
  <c r="DG79" i="36" s="1"/>
  <c r="DG80" i="36" s="1"/>
  <c r="DG81" i="36" s="1"/>
  <c r="DG82" i="36" s="1"/>
  <c r="DG83" i="36" s="1"/>
  <c r="DG84" i="36" s="1"/>
  <c r="DG85" i="36" s="1"/>
  <c r="DG86" i="36" s="1"/>
  <c r="DG87" i="36" s="1"/>
  <c r="DG88" i="36" s="1"/>
  <c r="DG89" i="36" s="1"/>
  <c r="DG90" i="36" s="1"/>
  <c r="DG91" i="36" s="1"/>
  <c r="DG92" i="36" s="1"/>
  <c r="DG93" i="36" s="1"/>
  <c r="DG94" i="36" s="1"/>
  <c r="DG95" i="36" s="1"/>
  <c r="DG96" i="36" s="1"/>
  <c r="DH73" i="36" s="1"/>
  <c r="DH74" i="36" s="1"/>
  <c r="DH75" i="36" s="1"/>
  <c r="DH76" i="36" s="1"/>
  <c r="DH77" i="36" s="1"/>
  <c r="DH78" i="36" s="1"/>
  <c r="DH79" i="36" s="1"/>
  <c r="DH80" i="36" s="1"/>
  <c r="DH81" i="36" s="1"/>
  <c r="DH82" i="36" s="1"/>
  <c r="DH83" i="36" s="1"/>
  <c r="DH84" i="36" s="1"/>
  <c r="DH85" i="36" s="1"/>
  <c r="DH86" i="36" s="1"/>
  <c r="DH87" i="36" s="1"/>
  <c r="DH88" i="36" s="1"/>
  <c r="DH89" i="36" s="1"/>
  <c r="DH90" i="36" s="1"/>
  <c r="DH91" i="36" s="1"/>
  <c r="DH92" i="36" s="1"/>
  <c r="DH93" i="36" s="1"/>
  <c r="DH94" i="36" s="1"/>
  <c r="DH95" i="36" s="1"/>
  <c r="DH96" i="36" s="1"/>
  <c r="DI73" i="36" s="1"/>
  <c r="DI74" i="36" s="1"/>
  <c r="DI75" i="36" s="1"/>
  <c r="DI76" i="36" s="1"/>
  <c r="DI77" i="36" s="1"/>
  <c r="DI78" i="36" s="1"/>
  <c r="DI79" i="36" s="1"/>
  <c r="DI80" i="36" s="1"/>
  <c r="DI81" i="36" s="1"/>
  <c r="DI82" i="36" s="1"/>
  <c r="DI83" i="36" s="1"/>
  <c r="DI84" i="36" s="1"/>
  <c r="DI85" i="36" s="1"/>
  <c r="DI86" i="36" s="1"/>
  <c r="DI87" i="36" s="1"/>
  <c r="DI88" i="36" s="1"/>
  <c r="DI89" i="36" s="1"/>
  <c r="DI90" i="36" s="1"/>
  <c r="DI91" i="36" s="1"/>
  <c r="DI92" i="36" s="1"/>
  <c r="DI93" i="36" s="1"/>
  <c r="DI94" i="36" s="1"/>
  <c r="DI95" i="36" s="1"/>
  <c r="DI96" i="36" s="1"/>
  <c r="DJ73" i="36" s="1"/>
  <c r="DJ74" i="36" s="1"/>
  <c r="DJ75" i="36" s="1"/>
  <c r="DJ76" i="36" s="1"/>
  <c r="DJ77" i="36" s="1"/>
  <c r="DJ78" i="36" s="1"/>
  <c r="DJ79" i="36" s="1"/>
  <c r="DJ80" i="36" s="1"/>
  <c r="DJ81" i="36" s="1"/>
  <c r="DJ82" i="36" s="1"/>
  <c r="DJ83" i="36" s="1"/>
  <c r="DJ84" i="36" s="1"/>
  <c r="DJ85" i="36" s="1"/>
  <c r="DJ86" i="36" s="1"/>
  <c r="DJ87" i="36" s="1"/>
  <c r="DJ88" i="36" s="1"/>
  <c r="DJ89" i="36" s="1"/>
  <c r="DJ90" i="36" s="1"/>
  <c r="DJ91" i="36" s="1"/>
  <c r="DJ92" i="36" s="1"/>
  <c r="DJ93" i="36" s="1"/>
  <c r="DJ94" i="36" s="1"/>
  <c r="DJ95" i="36" s="1"/>
  <c r="DJ96" i="36" s="1"/>
  <c r="DK73" i="36" s="1"/>
  <c r="DK74" i="36" s="1"/>
  <c r="DK75" i="36" s="1"/>
  <c r="DK76" i="36" s="1"/>
  <c r="DK77" i="36" s="1"/>
  <c r="DK78" i="36" s="1"/>
  <c r="DK79" i="36" s="1"/>
  <c r="DK80" i="36" s="1"/>
  <c r="DK81" i="36" s="1"/>
  <c r="DK82" i="36" s="1"/>
  <c r="DK83" i="36" s="1"/>
  <c r="DK84" i="36" s="1"/>
  <c r="DK85" i="36" s="1"/>
  <c r="DK86" i="36" s="1"/>
  <c r="DK87" i="36" s="1"/>
  <c r="DK88" i="36" s="1"/>
  <c r="DK89" i="36" s="1"/>
  <c r="DK90" i="36" s="1"/>
  <c r="DK91" i="36" s="1"/>
  <c r="DK92" i="36" s="1"/>
  <c r="DK93" i="36" s="1"/>
  <c r="DK94" i="36" s="1"/>
  <c r="DK95" i="36" s="1"/>
  <c r="DK96" i="36" s="1"/>
  <c r="DL73" i="36" s="1"/>
  <c r="DL74" i="36" s="1"/>
  <c r="DL75" i="36" s="1"/>
  <c r="DL76" i="36" s="1"/>
  <c r="DL77" i="36" s="1"/>
  <c r="DL78" i="36" s="1"/>
  <c r="DL79" i="36" s="1"/>
  <c r="DL80" i="36" s="1"/>
  <c r="DL81" i="36" s="1"/>
  <c r="DL82" i="36" s="1"/>
  <c r="DL83" i="36" s="1"/>
  <c r="DL84" i="36" s="1"/>
  <c r="DL85" i="36" s="1"/>
  <c r="DL86" i="36" s="1"/>
  <c r="DL87" i="36" s="1"/>
  <c r="DL88" i="36" s="1"/>
  <c r="DL89" i="36" s="1"/>
  <c r="DL90" i="36" s="1"/>
  <c r="DL91" i="36" s="1"/>
  <c r="DL92" i="36" s="1"/>
  <c r="DL93" i="36" s="1"/>
  <c r="DL94" i="36" s="1"/>
  <c r="DL95" i="36" s="1"/>
  <c r="DL96" i="36" s="1"/>
  <c r="DM73" i="36" s="1"/>
  <c r="DM74" i="36" s="1"/>
  <c r="DM75" i="36" s="1"/>
  <c r="DM76" i="36" s="1"/>
  <c r="DM77" i="36" s="1"/>
  <c r="DM78" i="36" s="1"/>
  <c r="DM79" i="36" s="1"/>
  <c r="DM80" i="36" s="1"/>
  <c r="DM81" i="36" s="1"/>
  <c r="DM82" i="36" s="1"/>
  <c r="DM83" i="36" s="1"/>
  <c r="DM84" i="36" s="1"/>
  <c r="DM85" i="36" s="1"/>
  <c r="DM86" i="36" s="1"/>
  <c r="DM87" i="36" s="1"/>
  <c r="DM88" i="36" s="1"/>
  <c r="DM89" i="36" s="1"/>
  <c r="DM90" i="36" s="1"/>
  <c r="DM91" i="36" s="1"/>
  <c r="DM92" i="36" s="1"/>
  <c r="DM93" i="36" s="1"/>
  <c r="DM94" i="36" s="1"/>
  <c r="DM95" i="36" s="1"/>
  <c r="DM96" i="36" s="1"/>
  <c r="CI104" i="36" s="1"/>
  <c r="DK42" i="36"/>
  <c r="DK43" i="36" s="1"/>
  <c r="DK44" i="36" s="1"/>
  <c r="DK45" i="36" s="1"/>
  <c r="DK46" i="36" s="1"/>
  <c r="DK47" i="36" s="1"/>
  <c r="DK48" i="36" s="1"/>
  <c r="DK49" i="36" s="1"/>
  <c r="DK50" i="36" s="1"/>
  <c r="DK51" i="36" s="1"/>
  <c r="DK52" i="36" s="1"/>
  <c r="DK53" i="36" s="1"/>
  <c r="DK54" i="36" s="1"/>
  <c r="DK55" i="36" s="1"/>
  <c r="DK56" i="36" s="1"/>
  <c r="DK57" i="36" s="1"/>
  <c r="DK58" i="36" s="1"/>
  <c r="DK59" i="36" s="1"/>
  <c r="DK60" i="36" s="1"/>
  <c r="DK61" i="36" s="1"/>
  <c r="DK62" i="36" s="1"/>
  <c r="DK63" i="36" s="1"/>
  <c r="DK64" i="36" s="1"/>
  <c r="DK65" i="36" s="1"/>
  <c r="DN65" i="36"/>
  <c r="DN96" i="36" l="1"/>
  <c r="CI105" i="36"/>
  <c r="CI106" i="36" s="1"/>
  <c r="CI107" i="36" s="1"/>
  <c r="CI108" i="36" s="1"/>
  <c r="CI109" i="36" s="1"/>
  <c r="CI110" i="36" s="1"/>
  <c r="CI111" i="36" s="1"/>
  <c r="CI112" i="36" s="1"/>
  <c r="CI113" i="36" s="1"/>
  <c r="CI114" i="36" s="1"/>
  <c r="CI115" i="36" s="1"/>
  <c r="CI116" i="36" s="1"/>
  <c r="CI117" i="36" s="1"/>
  <c r="CI118" i="36" s="1"/>
  <c r="CI119" i="36" s="1"/>
  <c r="CI120" i="36" s="1"/>
  <c r="CI121" i="36" s="1"/>
  <c r="CI122" i="36" s="1"/>
  <c r="CI123" i="36" s="1"/>
  <c r="CI124" i="36" s="1"/>
  <c r="CI125" i="36" s="1"/>
  <c r="CI126" i="36" s="1"/>
  <c r="CI127" i="36" s="1"/>
  <c r="CJ104" i="36" s="1"/>
  <c r="CJ105" i="36" s="1"/>
  <c r="CJ106" i="36" s="1"/>
  <c r="CJ107" i="36" s="1"/>
  <c r="CJ108" i="36" s="1"/>
  <c r="CJ109" i="36" s="1"/>
  <c r="CJ110" i="36" s="1"/>
  <c r="CJ111" i="36" s="1"/>
  <c r="CJ112" i="36" s="1"/>
  <c r="CJ113" i="36" s="1"/>
  <c r="CJ114" i="36" s="1"/>
  <c r="CJ115" i="36" s="1"/>
  <c r="CJ116" i="36" s="1"/>
  <c r="CJ117" i="36" s="1"/>
  <c r="CJ118" i="36" s="1"/>
  <c r="CJ119" i="36" s="1"/>
  <c r="CJ120" i="36" s="1"/>
  <c r="CJ121" i="36" s="1"/>
  <c r="CJ122" i="36" s="1"/>
  <c r="CJ123" i="36" s="1"/>
  <c r="CJ124" i="36" s="1"/>
  <c r="CJ125" i="36" s="1"/>
  <c r="CJ126" i="36" s="1"/>
  <c r="CJ127" i="36" s="1"/>
  <c r="CK104" i="36" s="1"/>
  <c r="CK105" i="36" s="1"/>
  <c r="CK106" i="36" s="1"/>
  <c r="CK107" i="36" s="1"/>
  <c r="CK108" i="36" s="1"/>
  <c r="CK109" i="36" s="1"/>
  <c r="CK110" i="36" s="1"/>
  <c r="CK111" i="36" s="1"/>
  <c r="CK112" i="36" s="1"/>
  <c r="CK113" i="36" s="1"/>
  <c r="CK114" i="36" s="1"/>
  <c r="CK115" i="36" s="1"/>
  <c r="CK116" i="36" s="1"/>
  <c r="CK117" i="36" s="1"/>
  <c r="CK118" i="36" s="1"/>
  <c r="CK119" i="36" s="1"/>
  <c r="CK120" i="36" s="1"/>
  <c r="CK121" i="36" s="1"/>
  <c r="CK122" i="36" s="1"/>
  <c r="CK123" i="36" s="1"/>
  <c r="CK124" i="36" s="1"/>
  <c r="CK125" i="36" s="1"/>
  <c r="CK126" i="36" s="1"/>
  <c r="CK127" i="36" s="1"/>
  <c r="CL104" i="36" s="1"/>
  <c r="CL105" i="36" s="1"/>
  <c r="CL106" i="36" s="1"/>
  <c r="CL107" i="36" s="1"/>
  <c r="CL108" i="36" s="1"/>
  <c r="CL109" i="36" s="1"/>
  <c r="CL110" i="36" s="1"/>
  <c r="CL111" i="36" s="1"/>
  <c r="CL112" i="36" s="1"/>
  <c r="CL113" i="36" s="1"/>
  <c r="CL114" i="36" s="1"/>
  <c r="CL115" i="36" s="1"/>
  <c r="CL116" i="36" s="1"/>
  <c r="CL117" i="36" s="1"/>
  <c r="CL118" i="36" s="1"/>
  <c r="CL119" i="36" s="1"/>
  <c r="CL120" i="36" s="1"/>
  <c r="CL121" i="36" s="1"/>
  <c r="CL122" i="36" s="1"/>
  <c r="CL123" i="36" s="1"/>
  <c r="CL124" i="36" s="1"/>
  <c r="CL125" i="36" s="1"/>
  <c r="CL126" i="36" s="1"/>
  <c r="CL127" i="36" s="1"/>
  <c r="CM104" i="36" s="1"/>
  <c r="CM105" i="36" s="1"/>
  <c r="CM106" i="36" s="1"/>
  <c r="CM107" i="36" s="1"/>
  <c r="CM108" i="36" s="1"/>
  <c r="CM109" i="36" s="1"/>
  <c r="CM110" i="36" s="1"/>
  <c r="CM111" i="36" s="1"/>
  <c r="CM112" i="36" s="1"/>
  <c r="CM113" i="36" s="1"/>
  <c r="CM114" i="36" s="1"/>
  <c r="CM115" i="36" s="1"/>
  <c r="CM116" i="36" s="1"/>
  <c r="CM117" i="36" s="1"/>
  <c r="CM118" i="36" s="1"/>
  <c r="CM119" i="36" s="1"/>
  <c r="CM120" i="36" s="1"/>
  <c r="CM121" i="36" s="1"/>
  <c r="CM122" i="36" s="1"/>
  <c r="CM123" i="36" s="1"/>
  <c r="CM124" i="36" s="1"/>
  <c r="CM125" i="36" s="1"/>
  <c r="CM126" i="36" s="1"/>
  <c r="CM127" i="36" s="1"/>
  <c r="CN104" i="36" s="1"/>
  <c r="CN105" i="36" s="1"/>
  <c r="CN106" i="36" s="1"/>
  <c r="CN107" i="36" s="1"/>
  <c r="CN108" i="36" s="1"/>
  <c r="CN109" i="36" s="1"/>
  <c r="CN110" i="36" s="1"/>
  <c r="CN111" i="36" s="1"/>
  <c r="CN112" i="36" s="1"/>
  <c r="CN113" i="36" s="1"/>
  <c r="CN114" i="36" s="1"/>
  <c r="CN115" i="36" s="1"/>
  <c r="CN116" i="36" s="1"/>
  <c r="CN117" i="36" s="1"/>
  <c r="CN118" i="36" s="1"/>
  <c r="CN119" i="36" s="1"/>
  <c r="CN120" i="36" s="1"/>
  <c r="CN121" i="36" s="1"/>
  <c r="CN122" i="36" s="1"/>
  <c r="CN123" i="36" s="1"/>
  <c r="CN124" i="36" s="1"/>
  <c r="CN125" i="36" s="1"/>
  <c r="CN126" i="36" s="1"/>
  <c r="CN127" i="36" s="1"/>
  <c r="CO104" i="36" s="1"/>
  <c r="CO105" i="36" s="1"/>
  <c r="CO106" i="36" s="1"/>
  <c r="CO107" i="36" s="1"/>
  <c r="CO108" i="36" s="1"/>
  <c r="CO109" i="36" s="1"/>
  <c r="CO110" i="36" s="1"/>
  <c r="CO111" i="36" s="1"/>
  <c r="CO112" i="36" s="1"/>
  <c r="CO113" i="36" s="1"/>
  <c r="CO114" i="36" s="1"/>
  <c r="CO115" i="36" s="1"/>
  <c r="CO116" i="36" s="1"/>
  <c r="CO117" i="36" s="1"/>
  <c r="CO118" i="36" s="1"/>
  <c r="CO119" i="36" s="1"/>
  <c r="CO120" i="36" s="1"/>
  <c r="CO121" i="36" s="1"/>
  <c r="CO122" i="36" s="1"/>
  <c r="CO123" i="36" s="1"/>
  <c r="CO124" i="36" s="1"/>
  <c r="CO125" i="36" s="1"/>
  <c r="CO126" i="36" s="1"/>
  <c r="CO127" i="36" s="1"/>
  <c r="CP104" i="36" s="1"/>
  <c r="CP105" i="36" s="1"/>
  <c r="CP106" i="36" s="1"/>
  <c r="CP107" i="36" s="1"/>
  <c r="CP108" i="36" s="1"/>
  <c r="CP109" i="36" s="1"/>
  <c r="CP110" i="36" s="1"/>
  <c r="CP111" i="36" s="1"/>
  <c r="CP112" i="36" s="1"/>
  <c r="CP113" i="36" s="1"/>
  <c r="CP114" i="36" s="1"/>
  <c r="CP115" i="36" s="1"/>
  <c r="CP116" i="36" s="1"/>
  <c r="CP117" i="36" s="1"/>
  <c r="CP118" i="36" s="1"/>
  <c r="CP119" i="36" s="1"/>
  <c r="CP120" i="36" s="1"/>
  <c r="CP121" i="36" s="1"/>
  <c r="CP122" i="36" s="1"/>
  <c r="CP123" i="36" s="1"/>
  <c r="CP124" i="36" s="1"/>
  <c r="CP125" i="36" s="1"/>
  <c r="CP126" i="36" s="1"/>
  <c r="CP127" i="36" s="1"/>
  <c r="CQ104" i="36" s="1"/>
  <c r="CQ105" i="36" s="1"/>
  <c r="CQ106" i="36" s="1"/>
  <c r="CQ107" i="36" s="1"/>
  <c r="CQ108" i="36" s="1"/>
  <c r="CQ109" i="36" s="1"/>
  <c r="CQ110" i="36" s="1"/>
  <c r="CQ111" i="36" s="1"/>
  <c r="CQ112" i="36" s="1"/>
  <c r="CQ113" i="36" s="1"/>
  <c r="CQ114" i="36" s="1"/>
  <c r="CQ115" i="36" s="1"/>
  <c r="CQ116" i="36" s="1"/>
  <c r="CQ117" i="36" s="1"/>
  <c r="CQ118" i="36" s="1"/>
  <c r="CQ119" i="36" s="1"/>
  <c r="CQ120" i="36" s="1"/>
  <c r="CQ121" i="36" s="1"/>
  <c r="CQ122" i="36" s="1"/>
  <c r="CQ123" i="36" s="1"/>
  <c r="CQ124" i="36" s="1"/>
  <c r="CQ125" i="36" s="1"/>
  <c r="CQ126" i="36" s="1"/>
  <c r="CQ127" i="36" s="1"/>
  <c r="CR104" i="36" s="1"/>
  <c r="CR105" i="36" s="1"/>
  <c r="CR106" i="36" s="1"/>
  <c r="CR107" i="36" s="1"/>
  <c r="CR108" i="36" s="1"/>
  <c r="CR109" i="36" s="1"/>
  <c r="CR110" i="36" s="1"/>
  <c r="CR111" i="36" s="1"/>
  <c r="CR112" i="36" s="1"/>
  <c r="CR113" i="36" s="1"/>
  <c r="CR114" i="36" s="1"/>
  <c r="CR115" i="36" s="1"/>
  <c r="CR116" i="36" s="1"/>
  <c r="CR117" i="36" s="1"/>
  <c r="CR118" i="36" s="1"/>
  <c r="CR119" i="36" s="1"/>
  <c r="CR120" i="36" s="1"/>
  <c r="CR121" i="36" s="1"/>
  <c r="CR122" i="36" s="1"/>
  <c r="CR123" i="36" s="1"/>
  <c r="CR124" i="36" s="1"/>
  <c r="CR125" i="36" s="1"/>
  <c r="CR126" i="36" s="1"/>
  <c r="CR127" i="36" s="1"/>
  <c r="CS104" i="36" s="1"/>
  <c r="CS105" i="36" s="1"/>
  <c r="CS106" i="36" s="1"/>
  <c r="CS107" i="36" s="1"/>
  <c r="CS108" i="36" s="1"/>
  <c r="CS109" i="36" s="1"/>
  <c r="CS110" i="36" s="1"/>
  <c r="CS111" i="36" s="1"/>
  <c r="CS112" i="36" s="1"/>
  <c r="CS113" i="36" s="1"/>
  <c r="CS114" i="36" s="1"/>
  <c r="CS115" i="36" s="1"/>
  <c r="CS116" i="36" s="1"/>
  <c r="CS117" i="36" s="1"/>
  <c r="CS118" i="36" s="1"/>
  <c r="CS119" i="36" s="1"/>
  <c r="CS120" i="36" s="1"/>
  <c r="CS121" i="36" s="1"/>
  <c r="CS122" i="36" s="1"/>
  <c r="CS123" i="36" s="1"/>
  <c r="CS124" i="36" s="1"/>
  <c r="CS125" i="36" s="1"/>
  <c r="CS126" i="36" s="1"/>
  <c r="CS127" i="36" s="1"/>
  <c r="CT104" i="36" s="1"/>
  <c r="CT105" i="36" s="1"/>
  <c r="CT106" i="36" s="1"/>
  <c r="CT107" i="36" s="1"/>
  <c r="CT108" i="36" s="1"/>
  <c r="CT109" i="36" s="1"/>
  <c r="CT110" i="36" s="1"/>
  <c r="CT111" i="36" s="1"/>
  <c r="CT112" i="36" s="1"/>
  <c r="CT113" i="36" s="1"/>
  <c r="CT114" i="36" s="1"/>
  <c r="CT115" i="36" s="1"/>
  <c r="CT116" i="36" s="1"/>
  <c r="CT117" i="36" s="1"/>
  <c r="CT118" i="36" s="1"/>
  <c r="CT119" i="36" s="1"/>
  <c r="CT120" i="36" s="1"/>
  <c r="CT121" i="36" s="1"/>
  <c r="CT122" i="36" s="1"/>
  <c r="CT123" i="36" s="1"/>
  <c r="CT124" i="36" s="1"/>
  <c r="CT125" i="36" s="1"/>
  <c r="CT126" i="36" s="1"/>
  <c r="CT127" i="36" s="1"/>
  <c r="CU104" i="36" s="1"/>
  <c r="CU105" i="36" s="1"/>
  <c r="CU106" i="36" s="1"/>
  <c r="CU107" i="36" s="1"/>
  <c r="CU108" i="36" s="1"/>
  <c r="CU109" i="36" s="1"/>
  <c r="CU110" i="36" s="1"/>
  <c r="CU111" i="36" s="1"/>
  <c r="CU112" i="36" s="1"/>
  <c r="CU113" i="36" s="1"/>
  <c r="CU114" i="36" s="1"/>
  <c r="CU115" i="36" s="1"/>
  <c r="CU116" i="36" s="1"/>
  <c r="CU117" i="36" s="1"/>
  <c r="CU118" i="36" s="1"/>
  <c r="CU119" i="36" s="1"/>
  <c r="CU120" i="36" s="1"/>
  <c r="CU121" i="36" s="1"/>
  <c r="CU122" i="36" s="1"/>
  <c r="CU123" i="36" s="1"/>
  <c r="CU124" i="36" s="1"/>
  <c r="CU125" i="36" s="1"/>
  <c r="CU126" i="36" s="1"/>
  <c r="CU127" i="36" s="1"/>
  <c r="CV104" i="36" s="1"/>
  <c r="CV105" i="36" s="1"/>
  <c r="CV106" i="36" s="1"/>
  <c r="CV107" i="36" s="1"/>
  <c r="CV108" i="36" s="1"/>
  <c r="CV109" i="36" s="1"/>
  <c r="CV110" i="36" s="1"/>
  <c r="CV111" i="36" s="1"/>
  <c r="CV112" i="36" s="1"/>
  <c r="CV113" i="36" s="1"/>
  <c r="CV114" i="36" s="1"/>
  <c r="CV115" i="36" s="1"/>
  <c r="CV116" i="36" s="1"/>
  <c r="CV117" i="36" s="1"/>
  <c r="CV118" i="36" s="1"/>
  <c r="CV119" i="36" s="1"/>
  <c r="CV120" i="36" s="1"/>
  <c r="CV121" i="36" s="1"/>
  <c r="CV122" i="36" s="1"/>
  <c r="CV123" i="36" s="1"/>
  <c r="CV124" i="36" s="1"/>
  <c r="CV125" i="36" s="1"/>
  <c r="CV126" i="36" s="1"/>
  <c r="CV127" i="36" s="1"/>
  <c r="CW104" i="36" s="1"/>
  <c r="CW105" i="36" s="1"/>
  <c r="CW106" i="36" s="1"/>
  <c r="CW107" i="36" s="1"/>
  <c r="CW108" i="36" s="1"/>
  <c r="CW109" i="36" s="1"/>
  <c r="CW110" i="36" s="1"/>
  <c r="CW111" i="36" s="1"/>
  <c r="CW112" i="36" s="1"/>
  <c r="CW113" i="36" s="1"/>
  <c r="CW114" i="36" s="1"/>
  <c r="CW115" i="36" s="1"/>
  <c r="CW116" i="36" s="1"/>
  <c r="CW117" i="36" s="1"/>
  <c r="CW118" i="36" s="1"/>
  <c r="CW119" i="36" s="1"/>
  <c r="CW120" i="36" s="1"/>
  <c r="CW121" i="36" s="1"/>
  <c r="CW122" i="36" s="1"/>
  <c r="CW123" i="36" s="1"/>
  <c r="CW124" i="36" s="1"/>
  <c r="CW125" i="36" s="1"/>
  <c r="CW126" i="36" s="1"/>
  <c r="CW127" i="36" s="1"/>
  <c r="CX104" i="36" s="1"/>
  <c r="CX105" i="36" s="1"/>
  <c r="CX106" i="36" s="1"/>
  <c r="CX107" i="36" s="1"/>
  <c r="CX108" i="36" s="1"/>
  <c r="CX109" i="36" s="1"/>
  <c r="CX110" i="36" s="1"/>
  <c r="CX111" i="36" s="1"/>
  <c r="CX112" i="36" s="1"/>
  <c r="CX113" i="36" s="1"/>
  <c r="CX114" i="36" s="1"/>
  <c r="CX115" i="36" s="1"/>
  <c r="CX116" i="36" s="1"/>
  <c r="CX117" i="36" s="1"/>
  <c r="CX118" i="36" s="1"/>
  <c r="CX119" i="36" s="1"/>
  <c r="CX120" i="36" s="1"/>
  <c r="CX121" i="36" s="1"/>
  <c r="CX122" i="36" s="1"/>
  <c r="CX123" i="36" s="1"/>
  <c r="CX124" i="36" s="1"/>
  <c r="CX125" i="36" s="1"/>
  <c r="CX126" i="36" s="1"/>
  <c r="CX127" i="36" s="1"/>
  <c r="CY104" i="36" s="1"/>
  <c r="CY105" i="36" s="1"/>
  <c r="CY106" i="36" s="1"/>
  <c r="CY107" i="36" s="1"/>
  <c r="CY108" i="36" s="1"/>
  <c r="CY109" i="36" s="1"/>
  <c r="CY110" i="36" s="1"/>
  <c r="CY111" i="36" s="1"/>
  <c r="CY112" i="36" s="1"/>
  <c r="CY113" i="36" s="1"/>
  <c r="CY114" i="36" s="1"/>
  <c r="CY115" i="36" s="1"/>
  <c r="CY116" i="36" s="1"/>
  <c r="CY117" i="36" s="1"/>
  <c r="CY118" i="36" s="1"/>
  <c r="CY119" i="36" s="1"/>
  <c r="CY120" i="36" s="1"/>
  <c r="CY121" i="36" s="1"/>
  <c r="CY122" i="36" s="1"/>
  <c r="CY123" i="36" s="1"/>
  <c r="CY124" i="36" s="1"/>
  <c r="CY125" i="36" s="1"/>
  <c r="CY126" i="36" s="1"/>
  <c r="CY127" i="36" s="1"/>
  <c r="CZ104" i="36" s="1"/>
  <c r="CZ105" i="36" s="1"/>
  <c r="CZ106" i="36" s="1"/>
  <c r="CZ107" i="36" s="1"/>
  <c r="CZ108" i="36" s="1"/>
  <c r="CZ109" i="36" s="1"/>
  <c r="CZ110" i="36" s="1"/>
  <c r="CZ111" i="36" s="1"/>
  <c r="CZ112" i="36" s="1"/>
  <c r="CZ113" i="36" s="1"/>
  <c r="CZ114" i="36" s="1"/>
  <c r="CZ115" i="36" s="1"/>
  <c r="CZ116" i="36" s="1"/>
  <c r="CZ117" i="36" s="1"/>
  <c r="CZ118" i="36" s="1"/>
  <c r="CZ119" i="36" s="1"/>
  <c r="CZ120" i="36" s="1"/>
  <c r="CZ121" i="36" s="1"/>
  <c r="CZ122" i="36" s="1"/>
  <c r="CZ123" i="36" s="1"/>
  <c r="CZ124" i="36" s="1"/>
  <c r="CZ125" i="36" s="1"/>
  <c r="CZ126" i="36" s="1"/>
  <c r="CZ127" i="36" s="1"/>
  <c r="DA104" i="36" s="1"/>
  <c r="DA105" i="36" s="1"/>
  <c r="DA106" i="36" s="1"/>
  <c r="DA107" i="36" s="1"/>
  <c r="DA108" i="36" s="1"/>
  <c r="DA109" i="36" s="1"/>
  <c r="DA110" i="36" s="1"/>
  <c r="DA111" i="36" s="1"/>
  <c r="DA112" i="36" s="1"/>
  <c r="DA113" i="36" s="1"/>
  <c r="DA114" i="36" s="1"/>
  <c r="DA115" i="36" s="1"/>
  <c r="DA116" i="36" s="1"/>
  <c r="DA117" i="36" s="1"/>
  <c r="DA118" i="36" s="1"/>
  <c r="DA119" i="36" s="1"/>
  <c r="DA120" i="36" s="1"/>
  <c r="DA121" i="36" s="1"/>
  <c r="DA122" i="36" s="1"/>
  <c r="DA123" i="36" s="1"/>
  <c r="DA124" i="36" s="1"/>
  <c r="DA125" i="36" s="1"/>
  <c r="DA126" i="36" s="1"/>
  <c r="DA127" i="36" s="1"/>
  <c r="DB104" i="36" s="1"/>
  <c r="DB105" i="36" s="1"/>
  <c r="DB106" i="36" s="1"/>
  <c r="DB107" i="36" s="1"/>
  <c r="DB108" i="36" s="1"/>
  <c r="DB109" i="36" s="1"/>
  <c r="DB110" i="36" s="1"/>
  <c r="DB111" i="36" s="1"/>
  <c r="DB112" i="36" s="1"/>
  <c r="DB113" i="36" s="1"/>
  <c r="DB114" i="36" s="1"/>
  <c r="DB115" i="36" s="1"/>
  <c r="DB116" i="36" s="1"/>
  <c r="DB117" i="36" s="1"/>
  <c r="DB118" i="36" s="1"/>
  <c r="DB119" i="36" s="1"/>
  <c r="DB120" i="36" s="1"/>
  <c r="DB121" i="36" s="1"/>
  <c r="DB122" i="36" s="1"/>
  <c r="DB123" i="36" s="1"/>
  <c r="DB124" i="36" s="1"/>
  <c r="DB125" i="36" s="1"/>
  <c r="DB126" i="36" s="1"/>
  <c r="DB127" i="36" s="1"/>
  <c r="DC104" i="36" s="1"/>
  <c r="DC105" i="36" s="1"/>
  <c r="DC106" i="36" s="1"/>
  <c r="DC107" i="36" s="1"/>
  <c r="DC108" i="36" s="1"/>
  <c r="DC109" i="36" s="1"/>
  <c r="DC110" i="36" s="1"/>
  <c r="DC111" i="36" s="1"/>
  <c r="DC112" i="36" s="1"/>
  <c r="DC113" i="36" s="1"/>
  <c r="DC114" i="36" s="1"/>
  <c r="DC115" i="36" s="1"/>
  <c r="DC116" i="36" s="1"/>
  <c r="DC117" i="36" s="1"/>
  <c r="DC118" i="36" s="1"/>
  <c r="DC119" i="36" s="1"/>
  <c r="DC120" i="36" s="1"/>
  <c r="DC121" i="36" s="1"/>
  <c r="DC122" i="36" s="1"/>
  <c r="DC123" i="36" s="1"/>
  <c r="DC124" i="36" s="1"/>
  <c r="DC125" i="36" s="1"/>
  <c r="DC126" i="36" s="1"/>
  <c r="DC127" i="36" s="1"/>
  <c r="DD104" i="36" s="1"/>
  <c r="DD105" i="36" s="1"/>
  <c r="DD106" i="36" s="1"/>
  <c r="DD107" i="36" s="1"/>
  <c r="DD108" i="36" s="1"/>
  <c r="DD109" i="36" s="1"/>
  <c r="DD110" i="36" s="1"/>
  <c r="DD111" i="36" s="1"/>
  <c r="DD112" i="36" s="1"/>
  <c r="DD113" i="36" s="1"/>
  <c r="DD114" i="36" s="1"/>
  <c r="DD115" i="36" s="1"/>
  <c r="DD116" i="36" s="1"/>
  <c r="DD117" i="36" s="1"/>
  <c r="DD118" i="36" s="1"/>
  <c r="DD119" i="36" s="1"/>
  <c r="DD120" i="36" s="1"/>
  <c r="DD121" i="36" s="1"/>
  <c r="DD122" i="36" s="1"/>
  <c r="DD123" i="36" s="1"/>
  <c r="DD124" i="36" s="1"/>
  <c r="DD125" i="36" s="1"/>
  <c r="DD126" i="36" s="1"/>
  <c r="DD127" i="36" s="1"/>
  <c r="DE104" i="36" s="1"/>
  <c r="DE105" i="36" s="1"/>
  <c r="DE106" i="36" s="1"/>
  <c r="DE107" i="36" s="1"/>
  <c r="DE108" i="36" s="1"/>
  <c r="DE109" i="36" s="1"/>
  <c r="DE110" i="36" s="1"/>
  <c r="DE111" i="36" s="1"/>
  <c r="DE112" i="36" s="1"/>
  <c r="DE113" i="36" s="1"/>
  <c r="DE114" i="36" s="1"/>
  <c r="DE115" i="36" s="1"/>
  <c r="DE116" i="36" s="1"/>
  <c r="DE117" i="36" s="1"/>
  <c r="DE118" i="36" s="1"/>
  <c r="DE119" i="36" s="1"/>
  <c r="DE120" i="36" s="1"/>
  <c r="DE121" i="36" s="1"/>
  <c r="DE122" i="36" s="1"/>
  <c r="DE123" i="36" s="1"/>
  <c r="DE124" i="36" s="1"/>
  <c r="DE125" i="36" s="1"/>
  <c r="DE126" i="36" s="1"/>
  <c r="DE127" i="36" s="1"/>
  <c r="DF104" i="36" s="1"/>
  <c r="DF105" i="36" s="1"/>
  <c r="DF106" i="36" s="1"/>
  <c r="DF107" i="36" s="1"/>
  <c r="DF108" i="36" s="1"/>
  <c r="DF109" i="36" s="1"/>
  <c r="DF110" i="36" s="1"/>
  <c r="DF111" i="36" s="1"/>
  <c r="DF112" i="36" s="1"/>
  <c r="DF113" i="36" s="1"/>
  <c r="DF114" i="36" s="1"/>
  <c r="DF115" i="36" s="1"/>
  <c r="DF116" i="36" s="1"/>
  <c r="DF117" i="36" s="1"/>
  <c r="DF118" i="36" s="1"/>
  <c r="DF119" i="36" s="1"/>
  <c r="DF120" i="36" s="1"/>
  <c r="DF121" i="36" s="1"/>
  <c r="DF122" i="36" s="1"/>
  <c r="DF123" i="36" s="1"/>
  <c r="DF124" i="36" s="1"/>
  <c r="DF125" i="36" s="1"/>
  <c r="DF126" i="36" s="1"/>
  <c r="DF127" i="36" s="1"/>
  <c r="DG104" i="36" s="1"/>
  <c r="DG105" i="36" s="1"/>
  <c r="DG106" i="36" s="1"/>
  <c r="DG107" i="36" s="1"/>
  <c r="DG108" i="36" s="1"/>
  <c r="DG109" i="36" s="1"/>
  <c r="DG110" i="36" s="1"/>
  <c r="DG111" i="36" s="1"/>
  <c r="DG112" i="36" s="1"/>
  <c r="DG113" i="36" s="1"/>
  <c r="DG114" i="36" s="1"/>
  <c r="DG115" i="36" s="1"/>
  <c r="DG116" i="36" s="1"/>
  <c r="DG117" i="36" s="1"/>
  <c r="DG118" i="36" s="1"/>
  <c r="DG119" i="36" s="1"/>
  <c r="DG120" i="36" s="1"/>
  <c r="DG121" i="36" s="1"/>
  <c r="DG122" i="36" s="1"/>
  <c r="DG123" i="36" s="1"/>
  <c r="DG124" i="36" s="1"/>
  <c r="DG125" i="36" s="1"/>
  <c r="DG126" i="36" s="1"/>
  <c r="DG127" i="36" s="1"/>
  <c r="DH104" i="36" s="1"/>
  <c r="DH105" i="36" s="1"/>
  <c r="DH106" i="36" s="1"/>
  <c r="DH107" i="36" s="1"/>
  <c r="DH108" i="36" s="1"/>
  <c r="DH109" i="36" s="1"/>
  <c r="DH110" i="36" s="1"/>
  <c r="DH111" i="36" s="1"/>
  <c r="DH112" i="36" s="1"/>
  <c r="DH113" i="36" s="1"/>
  <c r="DH114" i="36" s="1"/>
  <c r="DH115" i="36" s="1"/>
  <c r="DH116" i="36" s="1"/>
  <c r="DH117" i="36" s="1"/>
  <c r="DH118" i="36" s="1"/>
  <c r="DH119" i="36" s="1"/>
  <c r="DH120" i="36" s="1"/>
  <c r="DH121" i="36" s="1"/>
  <c r="DH122" i="36" s="1"/>
  <c r="DH123" i="36" s="1"/>
  <c r="DH124" i="36" s="1"/>
  <c r="DH125" i="36" s="1"/>
  <c r="DH126" i="36" s="1"/>
  <c r="DH127" i="36" s="1"/>
  <c r="DI104" i="36" s="1"/>
  <c r="DI105" i="36" s="1"/>
  <c r="DI106" i="36" s="1"/>
  <c r="DI107" i="36" s="1"/>
  <c r="DI108" i="36" s="1"/>
  <c r="DI109" i="36" s="1"/>
  <c r="DI110" i="36" s="1"/>
  <c r="DI111" i="36" s="1"/>
  <c r="DI112" i="36" s="1"/>
  <c r="DI113" i="36" s="1"/>
  <c r="DI114" i="36" s="1"/>
  <c r="DI115" i="36" s="1"/>
  <c r="DI116" i="36" s="1"/>
  <c r="DI117" i="36" s="1"/>
  <c r="DI118" i="36" s="1"/>
  <c r="DI119" i="36" s="1"/>
  <c r="DI120" i="36" s="1"/>
  <c r="DI121" i="36" s="1"/>
  <c r="DI122" i="36" s="1"/>
  <c r="DI123" i="36" s="1"/>
  <c r="DI124" i="36" s="1"/>
  <c r="DI125" i="36" s="1"/>
  <c r="DI126" i="36" s="1"/>
  <c r="DI127" i="36" s="1"/>
  <c r="DJ104" i="36" s="1"/>
  <c r="DJ105" i="36" s="1"/>
  <c r="DJ106" i="36" s="1"/>
  <c r="DJ107" i="36" s="1"/>
  <c r="DJ108" i="36" s="1"/>
  <c r="DJ109" i="36" s="1"/>
  <c r="DJ110" i="36" s="1"/>
  <c r="DJ111" i="36" s="1"/>
  <c r="DJ112" i="36" s="1"/>
  <c r="DJ113" i="36" s="1"/>
  <c r="DJ114" i="36" s="1"/>
  <c r="DJ115" i="36" s="1"/>
  <c r="DJ116" i="36" s="1"/>
  <c r="DJ117" i="36" s="1"/>
  <c r="DJ118" i="36" s="1"/>
  <c r="DJ119" i="36" s="1"/>
  <c r="DJ120" i="36" s="1"/>
  <c r="DJ121" i="36" s="1"/>
  <c r="DJ122" i="36" s="1"/>
  <c r="DJ123" i="36" s="1"/>
  <c r="DJ124" i="36" s="1"/>
  <c r="DJ125" i="36" s="1"/>
  <c r="DJ126" i="36" s="1"/>
  <c r="DJ127" i="36" s="1"/>
  <c r="DK104" i="36" s="1"/>
  <c r="DK105" i="36" s="1"/>
  <c r="DK106" i="36" s="1"/>
  <c r="DK107" i="36" s="1"/>
  <c r="DK108" i="36" s="1"/>
  <c r="DK109" i="36" s="1"/>
  <c r="DK110" i="36" s="1"/>
  <c r="DK111" i="36" s="1"/>
  <c r="DK112" i="36" s="1"/>
  <c r="DK113" i="36" s="1"/>
  <c r="DK114" i="36" s="1"/>
  <c r="DK115" i="36" s="1"/>
  <c r="DK116" i="36" s="1"/>
  <c r="DK117" i="36" s="1"/>
  <c r="DK118" i="36" s="1"/>
  <c r="DK119" i="36" s="1"/>
  <c r="DK120" i="36" s="1"/>
  <c r="DK121" i="36" s="1"/>
  <c r="DK122" i="36" s="1"/>
  <c r="DK123" i="36" s="1"/>
  <c r="DK124" i="36" s="1"/>
  <c r="DK125" i="36" s="1"/>
  <c r="DK126" i="36" s="1"/>
  <c r="DK127" i="36" s="1"/>
  <c r="DL104" i="36" s="1"/>
  <c r="DL105" i="36" s="1"/>
  <c r="DL106" i="36" s="1"/>
  <c r="DL107" i="36" s="1"/>
  <c r="DL108" i="36" s="1"/>
  <c r="DL109" i="36" s="1"/>
  <c r="DL110" i="36" s="1"/>
  <c r="DL111" i="36" s="1"/>
  <c r="DL112" i="36" s="1"/>
  <c r="DL113" i="36" s="1"/>
  <c r="DL114" i="36" s="1"/>
  <c r="DL115" i="36" s="1"/>
  <c r="DL116" i="36" s="1"/>
  <c r="DL117" i="36" s="1"/>
  <c r="DL118" i="36" s="1"/>
  <c r="DL119" i="36" s="1"/>
  <c r="DL120" i="36" s="1"/>
  <c r="DL121" i="36" s="1"/>
  <c r="DL122" i="36" s="1"/>
  <c r="DL123" i="36" s="1"/>
  <c r="DL124" i="36" s="1"/>
  <c r="DL125" i="36" s="1"/>
  <c r="DL126" i="36" s="1"/>
  <c r="DL127" i="36" s="1"/>
  <c r="CI135" i="36" s="1"/>
  <c r="DN127" i="36" l="1"/>
  <c r="CI136" i="36"/>
  <c r="CI137" i="36" s="1"/>
  <c r="CI138" i="36" s="1"/>
  <c r="CI139" i="36" s="1"/>
  <c r="CI140" i="36" s="1"/>
  <c r="CI141" i="36" s="1"/>
  <c r="CI142" i="36" s="1"/>
  <c r="CI143" i="36" s="1"/>
  <c r="CI144" i="36" s="1"/>
  <c r="CI145" i="36" s="1"/>
  <c r="CI146" i="36" s="1"/>
  <c r="CI147" i="36" s="1"/>
  <c r="CI148" i="36" s="1"/>
  <c r="CI149" i="36" s="1"/>
  <c r="CI150" i="36" s="1"/>
  <c r="CI151" i="36" s="1"/>
  <c r="CI152" i="36" s="1"/>
  <c r="CI153" i="36" s="1"/>
  <c r="CI154" i="36" s="1"/>
  <c r="CI155" i="36" s="1"/>
  <c r="CI156" i="36" s="1"/>
  <c r="CI157" i="36" s="1"/>
  <c r="CI158" i="36" s="1"/>
  <c r="CJ135" i="36" s="1"/>
  <c r="CJ136" i="36" s="1"/>
  <c r="CJ137" i="36" s="1"/>
  <c r="CJ138" i="36" s="1"/>
  <c r="CJ139" i="36" s="1"/>
  <c r="CJ140" i="36" s="1"/>
  <c r="CJ141" i="36" s="1"/>
  <c r="CJ142" i="36" s="1"/>
  <c r="CJ143" i="36" s="1"/>
  <c r="CJ144" i="36" s="1"/>
  <c r="CJ145" i="36" s="1"/>
  <c r="CJ146" i="36" s="1"/>
  <c r="CJ147" i="36" s="1"/>
  <c r="CJ148" i="36" s="1"/>
  <c r="CJ149" i="36" s="1"/>
  <c r="CJ150" i="36" s="1"/>
  <c r="CJ151" i="36" s="1"/>
  <c r="CJ152" i="36" s="1"/>
  <c r="CJ153" i="36" s="1"/>
  <c r="CJ154" i="36" s="1"/>
  <c r="CJ155" i="36" s="1"/>
  <c r="CJ156" i="36" s="1"/>
  <c r="CJ157" i="36" s="1"/>
  <c r="CJ158" i="36" s="1"/>
  <c r="CK135" i="36" s="1"/>
  <c r="CK136" i="36" s="1"/>
  <c r="CK137" i="36" s="1"/>
  <c r="CK138" i="36" s="1"/>
  <c r="CK139" i="36" s="1"/>
  <c r="CK140" i="36" s="1"/>
  <c r="CK141" i="36" s="1"/>
  <c r="CK142" i="36" s="1"/>
  <c r="CK143" i="36" s="1"/>
  <c r="CK144" i="36" s="1"/>
  <c r="CK145" i="36" s="1"/>
  <c r="CK146" i="36" s="1"/>
  <c r="CK147" i="36" s="1"/>
  <c r="CK148" i="36" s="1"/>
  <c r="CK149" i="36" s="1"/>
  <c r="CK150" i="36" s="1"/>
  <c r="CK151" i="36" s="1"/>
  <c r="CK152" i="36" s="1"/>
  <c r="CK153" i="36" s="1"/>
  <c r="CK154" i="36" s="1"/>
  <c r="CK155" i="36" s="1"/>
  <c r="CK156" i="36" s="1"/>
  <c r="CK157" i="36" s="1"/>
  <c r="CK158" i="36" s="1"/>
  <c r="CL135" i="36" s="1"/>
  <c r="CL136" i="36" s="1"/>
  <c r="CL137" i="36" s="1"/>
  <c r="CL138" i="36" s="1"/>
  <c r="CL139" i="36" s="1"/>
  <c r="CL140" i="36" s="1"/>
  <c r="CL141" i="36" s="1"/>
  <c r="CL142" i="36" s="1"/>
  <c r="CL143" i="36" s="1"/>
  <c r="CL144" i="36" s="1"/>
  <c r="CL145" i="36" s="1"/>
  <c r="CL146" i="36" s="1"/>
  <c r="CL147" i="36" s="1"/>
  <c r="CL148" i="36" s="1"/>
  <c r="CL149" i="36" s="1"/>
  <c r="CL150" i="36" s="1"/>
  <c r="CL151" i="36" s="1"/>
  <c r="CL152" i="36" s="1"/>
  <c r="CL153" i="36" s="1"/>
  <c r="CL154" i="36" s="1"/>
  <c r="CL155" i="36" s="1"/>
  <c r="CL156" i="36" s="1"/>
  <c r="CL157" i="36" s="1"/>
  <c r="CL158" i="36" s="1"/>
  <c r="CM135" i="36" s="1"/>
  <c r="CM136" i="36" s="1"/>
  <c r="CM137" i="36" s="1"/>
  <c r="CM138" i="36" s="1"/>
  <c r="CM139" i="36" s="1"/>
  <c r="CM140" i="36" s="1"/>
  <c r="CM141" i="36" s="1"/>
  <c r="CM142" i="36" s="1"/>
  <c r="CM143" i="36" s="1"/>
  <c r="CM144" i="36" s="1"/>
  <c r="CM145" i="36" s="1"/>
  <c r="CM146" i="36" s="1"/>
  <c r="CM147" i="36" s="1"/>
  <c r="CM148" i="36" s="1"/>
  <c r="CM149" i="36" s="1"/>
  <c r="CM150" i="36" s="1"/>
  <c r="CM151" i="36" s="1"/>
  <c r="CM152" i="36" s="1"/>
  <c r="CM153" i="36" s="1"/>
  <c r="CM154" i="36" s="1"/>
  <c r="CM155" i="36" s="1"/>
  <c r="CM156" i="36" s="1"/>
  <c r="CM157" i="36" s="1"/>
  <c r="CM158" i="36" s="1"/>
  <c r="CN135" i="36" s="1"/>
  <c r="CN136" i="36" s="1"/>
  <c r="CN137" i="36" s="1"/>
  <c r="CN138" i="36" s="1"/>
  <c r="CN139" i="36" s="1"/>
  <c r="CN140" i="36" s="1"/>
  <c r="CN141" i="36" s="1"/>
  <c r="CN142" i="36" s="1"/>
  <c r="CN143" i="36" s="1"/>
  <c r="CN144" i="36" s="1"/>
  <c r="CN145" i="36" s="1"/>
  <c r="CN146" i="36" s="1"/>
  <c r="CN147" i="36" s="1"/>
  <c r="CN148" i="36" s="1"/>
  <c r="CN149" i="36" s="1"/>
  <c r="CN150" i="36" s="1"/>
  <c r="CN151" i="36" s="1"/>
  <c r="CN152" i="36" s="1"/>
  <c r="CN153" i="36" s="1"/>
  <c r="CN154" i="36" s="1"/>
  <c r="CN155" i="36" s="1"/>
  <c r="CN156" i="36" s="1"/>
  <c r="CN157" i="36" s="1"/>
  <c r="CN158" i="36" s="1"/>
  <c r="CO135" i="36" s="1"/>
  <c r="CO136" i="36" s="1"/>
  <c r="CO137" i="36" s="1"/>
  <c r="CO138" i="36" s="1"/>
  <c r="CO139" i="36" s="1"/>
  <c r="CO140" i="36" s="1"/>
  <c r="CO141" i="36" s="1"/>
  <c r="CO142" i="36" s="1"/>
  <c r="CO143" i="36" s="1"/>
  <c r="CO144" i="36" s="1"/>
  <c r="CO145" i="36" s="1"/>
  <c r="CO146" i="36" s="1"/>
  <c r="CO147" i="36" s="1"/>
  <c r="CO148" i="36" s="1"/>
  <c r="CO149" i="36" s="1"/>
  <c r="CO150" i="36" s="1"/>
  <c r="CO151" i="36" s="1"/>
  <c r="CO152" i="36" s="1"/>
  <c r="CO153" i="36" s="1"/>
  <c r="CO154" i="36" s="1"/>
  <c r="CO155" i="36" s="1"/>
  <c r="CO156" i="36" s="1"/>
  <c r="CO157" i="36" s="1"/>
  <c r="CO158" i="36" s="1"/>
  <c r="CP135" i="36" s="1"/>
  <c r="CP136" i="36" s="1"/>
  <c r="CP137" i="36" s="1"/>
  <c r="CP138" i="36" s="1"/>
  <c r="CP139" i="36" s="1"/>
  <c r="CP140" i="36" s="1"/>
  <c r="CP141" i="36" s="1"/>
  <c r="CP142" i="36" s="1"/>
  <c r="CP143" i="36" s="1"/>
  <c r="CP144" i="36" s="1"/>
  <c r="CP145" i="36" s="1"/>
  <c r="CP146" i="36" s="1"/>
  <c r="CP147" i="36" s="1"/>
  <c r="CP148" i="36" s="1"/>
  <c r="CP149" i="36" s="1"/>
  <c r="CP150" i="36" s="1"/>
  <c r="CP151" i="36" s="1"/>
  <c r="CP152" i="36" s="1"/>
  <c r="CP153" i="36" s="1"/>
  <c r="CP154" i="36" s="1"/>
  <c r="CP155" i="36" s="1"/>
  <c r="CP156" i="36" s="1"/>
  <c r="CP157" i="36" s="1"/>
  <c r="CP158" i="36" s="1"/>
  <c r="CQ135" i="36" s="1"/>
  <c r="CQ136" i="36" s="1"/>
  <c r="CQ137" i="36" s="1"/>
  <c r="CQ138" i="36" s="1"/>
  <c r="CQ139" i="36" s="1"/>
  <c r="CQ140" i="36" s="1"/>
  <c r="CQ141" i="36" s="1"/>
  <c r="CQ142" i="36" s="1"/>
  <c r="CQ143" i="36" s="1"/>
  <c r="CQ144" i="36" s="1"/>
  <c r="CQ145" i="36" s="1"/>
  <c r="CQ146" i="36" s="1"/>
  <c r="CQ147" i="36" s="1"/>
  <c r="CQ148" i="36" s="1"/>
  <c r="CQ149" i="36" s="1"/>
  <c r="CQ150" i="36" s="1"/>
  <c r="CQ151" i="36" s="1"/>
  <c r="CQ152" i="36" s="1"/>
  <c r="CQ153" i="36" s="1"/>
  <c r="CQ154" i="36" s="1"/>
  <c r="CQ155" i="36" s="1"/>
  <c r="CQ156" i="36" s="1"/>
  <c r="CQ157" i="36" s="1"/>
  <c r="CQ158" i="36" s="1"/>
  <c r="CR135" i="36" s="1"/>
  <c r="CR136" i="36" s="1"/>
  <c r="CR137" i="36" s="1"/>
  <c r="CR138" i="36" s="1"/>
  <c r="CR139" i="36" s="1"/>
  <c r="CR140" i="36" s="1"/>
  <c r="CR141" i="36" s="1"/>
  <c r="CR142" i="36" s="1"/>
  <c r="CR143" i="36" s="1"/>
  <c r="CR144" i="36" s="1"/>
  <c r="CR145" i="36" s="1"/>
  <c r="CR146" i="36" s="1"/>
  <c r="CR147" i="36" s="1"/>
  <c r="CR148" i="36" s="1"/>
  <c r="CR149" i="36" s="1"/>
  <c r="CR150" i="36" s="1"/>
  <c r="CR151" i="36" s="1"/>
  <c r="CR152" i="36" s="1"/>
  <c r="CR153" i="36" s="1"/>
  <c r="CR154" i="36" s="1"/>
  <c r="CR155" i="36" s="1"/>
  <c r="CR156" i="36" s="1"/>
  <c r="CR157" i="36" s="1"/>
  <c r="CR158" i="36" s="1"/>
  <c r="CS135" i="36" s="1"/>
  <c r="CS136" i="36" s="1"/>
  <c r="CS137" i="36" s="1"/>
  <c r="CS138" i="36" s="1"/>
  <c r="CS139" i="36" s="1"/>
  <c r="CS140" i="36" s="1"/>
  <c r="CS141" i="36" s="1"/>
  <c r="CS142" i="36" s="1"/>
  <c r="CS143" i="36" s="1"/>
  <c r="CS144" i="36" s="1"/>
  <c r="CS145" i="36" s="1"/>
  <c r="CS146" i="36" s="1"/>
  <c r="CS147" i="36" s="1"/>
  <c r="CS148" i="36" s="1"/>
  <c r="CS149" i="36" s="1"/>
  <c r="CS150" i="36" s="1"/>
  <c r="CS151" i="36" s="1"/>
  <c r="CS152" i="36" s="1"/>
  <c r="CS153" i="36" s="1"/>
  <c r="CS154" i="36" s="1"/>
  <c r="CS155" i="36" s="1"/>
  <c r="CS156" i="36" s="1"/>
  <c r="CS157" i="36" s="1"/>
  <c r="CS158" i="36" s="1"/>
  <c r="CT135" i="36" s="1"/>
  <c r="CT136" i="36" s="1"/>
  <c r="CT137" i="36" s="1"/>
  <c r="CT138" i="36" s="1"/>
  <c r="CT139" i="36" s="1"/>
  <c r="CT140" i="36" s="1"/>
  <c r="CT141" i="36" s="1"/>
  <c r="CT142" i="36" s="1"/>
  <c r="CT143" i="36" s="1"/>
  <c r="CT144" i="36" s="1"/>
  <c r="CT145" i="36" s="1"/>
  <c r="CT146" i="36" s="1"/>
  <c r="CT147" i="36" s="1"/>
  <c r="CT148" i="36" s="1"/>
  <c r="CT149" i="36" s="1"/>
  <c r="CT150" i="36" s="1"/>
  <c r="CT151" i="36" s="1"/>
  <c r="CT152" i="36" s="1"/>
  <c r="CT153" i="36" s="1"/>
  <c r="CT154" i="36" s="1"/>
  <c r="CT155" i="36" s="1"/>
  <c r="CT156" i="36" s="1"/>
  <c r="CT157" i="36" s="1"/>
  <c r="CT158" i="36" s="1"/>
  <c r="CU135" i="36" s="1"/>
  <c r="CU136" i="36" s="1"/>
  <c r="CU137" i="36" s="1"/>
  <c r="CU138" i="36" s="1"/>
  <c r="CU139" i="36" s="1"/>
  <c r="CU140" i="36" s="1"/>
  <c r="CU141" i="36" s="1"/>
  <c r="CU142" i="36" s="1"/>
  <c r="CU143" i="36" s="1"/>
  <c r="CU144" i="36" s="1"/>
  <c r="CU145" i="36" s="1"/>
  <c r="CU146" i="36" s="1"/>
  <c r="CU147" i="36" s="1"/>
  <c r="CU148" i="36" s="1"/>
  <c r="CU149" i="36" s="1"/>
  <c r="CU150" i="36" s="1"/>
  <c r="CU151" i="36" s="1"/>
  <c r="CU152" i="36" s="1"/>
  <c r="CU153" i="36" s="1"/>
  <c r="CU154" i="36" s="1"/>
  <c r="CU155" i="36" s="1"/>
  <c r="CU156" i="36" s="1"/>
  <c r="CU157" i="36" s="1"/>
  <c r="CU158" i="36" s="1"/>
  <c r="CV135" i="36" s="1"/>
  <c r="CV136" i="36" s="1"/>
  <c r="CV137" i="36" s="1"/>
  <c r="CV138" i="36" s="1"/>
  <c r="CV139" i="36" s="1"/>
  <c r="CV140" i="36" s="1"/>
  <c r="CV141" i="36" s="1"/>
  <c r="CV142" i="36" s="1"/>
  <c r="CV143" i="36" s="1"/>
  <c r="CV144" i="36" s="1"/>
  <c r="CV145" i="36" s="1"/>
  <c r="CV146" i="36" s="1"/>
  <c r="CV147" i="36" s="1"/>
  <c r="CV148" i="36" s="1"/>
  <c r="CV149" i="36" s="1"/>
  <c r="CV150" i="36" s="1"/>
  <c r="CV151" i="36" s="1"/>
  <c r="CV152" i="36" s="1"/>
  <c r="CV153" i="36" s="1"/>
  <c r="CV154" i="36" s="1"/>
  <c r="CV155" i="36" s="1"/>
  <c r="CV156" i="36" s="1"/>
  <c r="CV157" i="36" s="1"/>
  <c r="CV158" i="36" s="1"/>
  <c r="CW135" i="36" s="1"/>
  <c r="CW136" i="36" s="1"/>
  <c r="CW137" i="36" s="1"/>
  <c r="CW138" i="36" s="1"/>
  <c r="CW139" i="36" s="1"/>
  <c r="CW140" i="36" s="1"/>
  <c r="CW141" i="36" s="1"/>
  <c r="CW142" i="36" s="1"/>
  <c r="CW143" i="36" s="1"/>
  <c r="CW144" i="36" s="1"/>
  <c r="CW145" i="36" s="1"/>
  <c r="CW146" i="36" s="1"/>
  <c r="CW147" i="36" s="1"/>
  <c r="CW148" i="36" s="1"/>
  <c r="CW149" i="36" s="1"/>
  <c r="CW150" i="36" s="1"/>
  <c r="CW151" i="36" s="1"/>
  <c r="CW152" i="36" s="1"/>
  <c r="CW153" i="36" s="1"/>
  <c r="CW154" i="36" s="1"/>
  <c r="CW155" i="36" s="1"/>
  <c r="CW156" i="36" s="1"/>
  <c r="CW157" i="36" s="1"/>
  <c r="CW158" i="36" s="1"/>
  <c r="CX135" i="36" s="1"/>
  <c r="CX136" i="36" s="1"/>
  <c r="CX137" i="36" s="1"/>
  <c r="CX138" i="36" s="1"/>
  <c r="CX139" i="36" s="1"/>
  <c r="CX140" i="36" s="1"/>
  <c r="CX141" i="36" s="1"/>
  <c r="CX142" i="36" s="1"/>
  <c r="CX143" i="36" s="1"/>
  <c r="CX144" i="36" s="1"/>
  <c r="CX145" i="36" s="1"/>
  <c r="CX146" i="36" s="1"/>
  <c r="CX147" i="36" s="1"/>
  <c r="CX148" i="36" s="1"/>
  <c r="CX149" i="36" s="1"/>
  <c r="CX150" i="36" s="1"/>
  <c r="CX151" i="36" s="1"/>
  <c r="CX152" i="36" s="1"/>
  <c r="CX153" i="36" s="1"/>
  <c r="CX154" i="36" s="1"/>
  <c r="CX155" i="36" s="1"/>
  <c r="CX156" i="36" s="1"/>
  <c r="CX157" i="36" s="1"/>
  <c r="CX158" i="36" s="1"/>
  <c r="CY135" i="36" s="1"/>
  <c r="CY136" i="36" s="1"/>
  <c r="CY137" i="36" s="1"/>
  <c r="CY138" i="36" s="1"/>
  <c r="CY139" i="36" s="1"/>
  <c r="CY140" i="36" s="1"/>
  <c r="CY141" i="36" s="1"/>
  <c r="CY142" i="36" s="1"/>
  <c r="CY143" i="36" s="1"/>
  <c r="CY144" i="36" s="1"/>
  <c r="CY145" i="36" s="1"/>
  <c r="CY146" i="36" s="1"/>
  <c r="CY147" i="36" s="1"/>
  <c r="CY148" i="36" s="1"/>
  <c r="CY149" i="36" s="1"/>
  <c r="CY150" i="36" s="1"/>
  <c r="CY151" i="36" s="1"/>
  <c r="CY152" i="36" s="1"/>
  <c r="CY153" i="36" s="1"/>
  <c r="CY154" i="36" s="1"/>
  <c r="CY155" i="36" s="1"/>
  <c r="CY156" i="36" s="1"/>
  <c r="CY157" i="36" s="1"/>
  <c r="CY158" i="36" s="1"/>
  <c r="CZ135" i="36" s="1"/>
  <c r="CZ136" i="36" s="1"/>
  <c r="CZ137" i="36" s="1"/>
  <c r="CZ138" i="36" s="1"/>
  <c r="CZ139" i="36" s="1"/>
  <c r="CZ140" i="36" s="1"/>
  <c r="CZ141" i="36" s="1"/>
  <c r="CZ142" i="36" s="1"/>
  <c r="CZ143" i="36" s="1"/>
  <c r="CZ144" i="36" s="1"/>
  <c r="CZ145" i="36" s="1"/>
  <c r="CZ146" i="36" s="1"/>
  <c r="CZ147" i="36" s="1"/>
  <c r="CZ148" i="36" s="1"/>
  <c r="CZ149" i="36" s="1"/>
  <c r="CZ150" i="36" s="1"/>
  <c r="CZ151" i="36" s="1"/>
  <c r="CZ152" i="36" s="1"/>
  <c r="CZ153" i="36" s="1"/>
  <c r="CZ154" i="36" s="1"/>
  <c r="CZ155" i="36" s="1"/>
  <c r="CZ156" i="36" s="1"/>
  <c r="CZ157" i="36" s="1"/>
  <c r="CZ158" i="36" s="1"/>
  <c r="DA135" i="36" s="1"/>
  <c r="DA136" i="36" s="1"/>
  <c r="DA137" i="36" s="1"/>
  <c r="DA138" i="36" s="1"/>
  <c r="DA139" i="36" s="1"/>
  <c r="DA140" i="36" s="1"/>
  <c r="DA141" i="36" s="1"/>
  <c r="DA142" i="36" s="1"/>
  <c r="DA143" i="36" s="1"/>
  <c r="DA144" i="36" s="1"/>
  <c r="DA145" i="36" s="1"/>
  <c r="DA146" i="36" s="1"/>
  <c r="DA147" i="36" s="1"/>
  <c r="DA148" i="36" s="1"/>
  <c r="DA149" i="36" s="1"/>
  <c r="DA150" i="36" s="1"/>
  <c r="DA151" i="36" s="1"/>
  <c r="DA152" i="36" s="1"/>
  <c r="DA153" i="36" s="1"/>
  <c r="DA154" i="36" s="1"/>
  <c r="DA155" i="36" s="1"/>
  <c r="DA156" i="36" s="1"/>
  <c r="DA157" i="36" s="1"/>
  <c r="DA158" i="36" s="1"/>
  <c r="DB135" i="36" s="1"/>
  <c r="DB136" i="36" s="1"/>
  <c r="DB137" i="36" s="1"/>
  <c r="DB138" i="36" s="1"/>
  <c r="DB139" i="36" s="1"/>
  <c r="DB140" i="36" s="1"/>
  <c r="DB141" i="36" s="1"/>
  <c r="DB142" i="36" s="1"/>
  <c r="DB143" i="36" s="1"/>
  <c r="DB144" i="36" s="1"/>
  <c r="DB145" i="36" s="1"/>
  <c r="DB146" i="36" s="1"/>
  <c r="DB147" i="36" s="1"/>
  <c r="DB148" i="36" s="1"/>
  <c r="DB149" i="36" s="1"/>
  <c r="DB150" i="36" s="1"/>
  <c r="DB151" i="36" s="1"/>
  <c r="DB152" i="36" s="1"/>
  <c r="DB153" i="36" s="1"/>
  <c r="DB154" i="36" s="1"/>
  <c r="DB155" i="36" s="1"/>
  <c r="DB156" i="36" s="1"/>
  <c r="DB157" i="36" s="1"/>
  <c r="DB158" i="36" s="1"/>
  <c r="DC135" i="36" s="1"/>
  <c r="DC136" i="36" s="1"/>
  <c r="DC137" i="36" s="1"/>
  <c r="DC138" i="36" s="1"/>
  <c r="DC139" i="36" s="1"/>
  <c r="DC140" i="36" s="1"/>
  <c r="DC141" i="36" s="1"/>
  <c r="DC142" i="36" s="1"/>
  <c r="DC143" i="36" s="1"/>
  <c r="DC144" i="36" s="1"/>
  <c r="DC145" i="36" s="1"/>
  <c r="DC146" i="36" s="1"/>
  <c r="DC147" i="36" s="1"/>
  <c r="DC148" i="36" s="1"/>
  <c r="DC149" i="36" s="1"/>
  <c r="DC150" i="36" s="1"/>
  <c r="DC151" i="36" s="1"/>
  <c r="DC152" i="36" s="1"/>
  <c r="DC153" i="36" s="1"/>
  <c r="DC154" i="36" s="1"/>
  <c r="DC155" i="36" s="1"/>
  <c r="DC156" i="36" s="1"/>
  <c r="DC157" i="36" s="1"/>
  <c r="DC158" i="36" s="1"/>
  <c r="DD135" i="36" s="1"/>
  <c r="DD136" i="36" s="1"/>
  <c r="DD137" i="36" s="1"/>
  <c r="DD138" i="36" s="1"/>
  <c r="DD139" i="36" s="1"/>
  <c r="DD140" i="36" s="1"/>
  <c r="DD141" i="36" s="1"/>
  <c r="DD142" i="36" s="1"/>
  <c r="DD143" i="36" s="1"/>
  <c r="DD144" i="36" s="1"/>
  <c r="DD145" i="36" s="1"/>
  <c r="DD146" i="36" s="1"/>
  <c r="DD147" i="36" s="1"/>
  <c r="DD148" i="36" s="1"/>
  <c r="DD149" i="36" s="1"/>
  <c r="DD150" i="36" s="1"/>
  <c r="DD151" i="36" s="1"/>
  <c r="DD152" i="36" s="1"/>
  <c r="DD153" i="36" s="1"/>
  <c r="DD154" i="36" s="1"/>
  <c r="DD155" i="36" s="1"/>
  <c r="DD156" i="36" s="1"/>
  <c r="DD157" i="36" s="1"/>
  <c r="DD158" i="36" s="1"/>
  <c r="DE135" i="36" s="1"/>
  <c r="DE136" i="36" s="1"/>
  <c r="DE137" i="36" s="1"/>
  <c r="DE138" i="36" s="1"/>
  <c r="DE139" i="36" s="1"/>
  <c r="DE140" i="36" s="1"/>
  <c r="DE141" i="36" s="1"/>
  <c r="DE142" i="36" s="1"/>
  <c r="DE143" i="36" s="1"/>
  <c r="DE144" i="36" s="1"/>
  <c r="DE145" i="36" s="1"/>
  <c r="DE146" i="36" s="1"/>
  <c r="DE147" i="36" s="1"/>
  <c r="DE148" i="36" s="1"/>
  <c r="DE149" i="36" s="1"/>
  <c r="DE150" i="36" s="1"/>
  <c r="DE151" i="36" s="1"/>
  <c r="DE152" i="36" s="1"/>
  <c r="DE153" i="36" s="1"/>
  <c r="DE154" i="36" s="1"/>
  <c r="DE155" i="36" s="1"/>
  <c r="DE156" i="36" s="1"/>
  <c r="DE157" i="36" s="1"/>
  <c r="DE158" i="36" s="1"/>
  <c r="DF135" i="36" s="1"/>
  <c r="DF136" i="36" s="1"/>
  <c r="DF137" i="36" s="1"/>
  <c r="DF138" i="36" s="1"/>
  <c r="DF139" i="36" s="1"/>
  <c r="DF140" i="36" s="1"/>
  <c r="DF141" i="36" s="1"/>
  <c r="DF142" i="36" s="1"/>
  <c r="DF143" i="36" s="1"/>
  <c r="DF144" i="36" s="1"/>
  <c r="DF145" i="36" s="1"/>
  <c r="DF146" i="36" s="1"/>
  <c r="DF147" i="36" s="1"/>
  <c r="DF148" i="36" s="1"/>
  <c r="DF149" i="36" s="1"/>
  <c r="DF150" i="36" s="1"/>
  <c r="DF151" i="36" s="1"/>
  <c r="DF152" i="36" s="1"/>
  <c r="DF153" i="36" s="1"/>
  <c r="DF154" i="36" s="1"/>
  <c r="DF155" i="36" s="1"/>
  <c r="DF156" i="36" s="1"/>
  <c r="DF157" i="36" s="1"/>
  <c r="DF158" i="36" s="1"/>
  <c r="DG135" i="36" s="1"/>
  <c r="DG136" i="36" s="1"/>
  <c r="DG137" i="36" s="1"/>
  <c r="DG138" i="36" s="1"/>
  <c r="DG139" i="36" s="1"/>
  <c r="DG140" i="36" s="1"/>
  <c r="DG141" i="36" s="1"/>
  <c r="DG142" i="36" s="1"/>
  <c r="DG143" i="36" s="1"/>
  <c r="DG144" i="36" s="1"/>
  <c r="DG145" i="36" s="1"/>
  <c r="DG146" i="36" s="1"/>
  <c r="DG147" i="36" s="1"/>
  <c r="DG148" i="36" s="1"/>
  <c r="DG149" i="36" s="1"/>
  <c r="DG150" i="36" s="1"/>
  <c r="DG151" i="36" s="1"/>
  <c r="DG152" i="36" s="1"/>
  <c r="DG153" i="36" s="1"/>
  <c r="DG154" i="36" s="1"/>
  <c r="DG155" i="36" s="1"/>
  <c r="DG156" i="36" s="1"/>
  <c r="DG157" i="36" s="1"/>
  <c r="DG158" i="36" s="1"/>
  <c r="DH135" i="36" s="1"/>
  <c r="DH136" i="36" s="1"/>
  <c r="DH137" i="36" s="1"/>
  <c r="DH138" i="36" s="1"/>
  <c r="DH139" i="36" s="1"/>
  <c r="DH140" i="36" s="1"/>
  <c r="DH141" i="36" s="1"/>
  <c r="DH142" i="36" s="1"/>
  <c r="DH143" i="36" s="1"/>
  <c r="DH144" i="36" s="1"/>
  <c r="DH145" i="36" s="1"/>
  <c r="DH146" i="36" s="1"/>
  <c r="DH147" i="36" s="1"/>
  <c r="DH148" i="36" s="1"/>
  <c r="DH149" i="36" s="1"/>
  <c r="DH150" i="36" s="1"/>
  <c r="DH151" i="36" s="1"/>
  <c r="DH152" i="36" s="1"/>
  <c r="DH153" i="36" s="1"/>
  <c r="DH154" i="36" s="1"/>
  <c r="DH155" i="36" s="1"/>
  <c r="DH156" i="36" s="1"/>
  <c r="DH157" i="36" s="1"/>
  <c r="DH158" i="36" s="1"/>
  <c r="DI135" i="36" s="1"/>
  <c r="DI136" i="36" s="1"/>
  <c r="DI137" i="36" s="1"/>
  <c r="DI138" i="36" s="1"/>
  <c r="DI139" i="36" s="1"/>
  <c r="DI140" i="36" s="1"/>
  <c r="DI141" i="36" s="1"/>
  <c r="DI142" i="36" s="1"/>
  <c r="DI143" i="36" s="1"/>
  <c r="DI144" i="36" s="1"/>
  <c r="DI145" i="36" s="1"/>
  <c r="DI146" i="36" s="1"/>
  <c r="DI147" i="36" s="1"/>
  <c r="DI148" i="36" s="1"/>
  <c r="DI149" i="36" s="1"/>
  <c r="DI150" i="36" s="1"/>
  <c r="DI151" i="36" s="1"/>
  <c r="DI152" i="36" s="1"/>
  <c r="DI153" i="36" s="1"/>
  <c r="DI154" i="36" s="1"/>
  <c r="DI155" i="36" s="1"/>
  <c r="DI156" i="36" s="1"/>
  <c r="DI157" i="36" s="1"/>
  <c r="DI158" i="36" s="1"/>
  <c r="DJ135" i="36" s="1"/>
  <c r="DJ136" i="36" s="1"/>
  <c r="DJ137" i="36" s="1"/>
  <c r="DJ138" i="36" s="1"/>
  <c r="DJ139" i="36" s="1"/>
  <c r="DJ140" i="36" s="1"/>
  <c r="DJ141" i="36" s="1"/>
  <c r="DJ142" i="36" s="1"/>
  <c r="DJ143" i="36" s="1"/>
  <c r="DJ144" i="36" s="1"/>
  <c r="DJ145" i="36" s="1"/>
  <c r="DJ146" i="36" s="1"/>
  <c r="DJ147" i="36" s="1"/>
  <c r="DJ148" i="36" s="1"/>
  <c r="DJ149" i="36" s="1"/>
  <c r="DJ150" i="36" s="1"/>
  <c r="DJ151" i="36" s="1"/>
  <c r="DJ152" i="36" s="1"/>
  <c r="DJ153" i="36" s="1"/>
  <c r="DJ154" i="36" s="1"/>
  <c r="DJ155" i="36" s="1"/>
  <c r="DJ156" i="36" s="1"/>
  <c r="DJ157" i="36" s="1"/>
  <c r="DJ158" i="36" s="1"/>
  <c r="DK135" i="36" s="1"/>
  <c r="DK136" i="36" s="1"/>
  <c r="DK137" i="36" s="1"/>
  <c r="DK138" i="36" s="1"/>
  <c r="DK139" i="36" s="1"/>
  <c r="DK140" i="36" s="1"/>
  <c r="DK141" i="36" s="1"/>
  <c r="DK142" i="36" s="1"/>
  <c r="DK143" i="36" s="1"/>
  <c r="DK144" i="36" s="1"/>
  <c r="DK145" i="36" s="1"/>
  <c r="DK146" i="36" s="1"/>
  <c r="DK147" i="36" s="1"/>
  <c r="DK148" i="36" s="1"/>
  <c r="DK149" i="36" s="1"/>
  <c r="DK150" i="36" s="1"/>
  <c r="DK151" i="36" s="1"/>
  <c r="DK152" i="36" s="1"/>
  <c r="DK153" i="36" s="1"/>
  <c r="DK154" i="36" s="1"/>
  <c r="DK155" i="36" s="1"/>
  <c r="DK156" i="36" s="1"/>
  <c r="DK157" i="36" s="1"/>
  <c r="DK158" i="36" s="1"/>
  <c r="DL135" i="36" s="1"/>
  <c r="DL136" i="36" s="1"/>
  <c r="DL137" i="36" s="1"/>
  <c r="DL138" i="36" s="1"/>
  <c r="DL139" i="36" s="1"/>
  <c r="DL140" i="36" s="1"/>
  <c r="DL141" i="36" s="1"/>
  <c r="DL142" i="36" s="1"/>
  <c r="DL143" i="36" s="1"/>
  <c r="DL144" i="36" s="1"/>
  <c r="DL145" i="36" s="1"/>
  <c r="DL146" i="36" s="1"/>
  <c r="DL147" i="36" s="1"/>
  <c r="DL148" i="36" s="1"/>
  <c r="DL149" i="36" s="1"/>
  <c r="DL150" i="36" s="1"/>
  <c r="DL151" i="36" s="1"/>
  <c r="DL152" i="36" s="1"/>
  <c r="DL153" i="36" s="1"/>
  <c r="DL154" i="36" s="1"/>
  <c r="DL155" i="36" s="1"/>
  <c r="DL156" i="36" s="1"/>
  <c r="DL157" i="36" s="1"/>
  <c r="DL158" i="36" s="1"/>
  <c r="DM135" i="36" s="1"/>
  <c r="DM136" i="36" s="1"/>
  <c r="DM137" i="36" s="1"/>
  <c r="DM138" i="36" s="1"/>
  <c r="DM139" i="36" s="1"/>
  <c r="DM140" i="36" s="1"/>
  <c r="DM141" i="36" s="1"/>
  <c r="DM142" i="36" s="1"/>
  <c r="DM143" i="36" s="1"/>
  <c r="DM144" i="36" s="1"/>
  <c r="DM145" i="36" s="1"/>
  <c r="DM146" i="36" s="1"/>
  <c r="DM147" i="36" s="1"/>
  <c r="DM148" i="36" s="1"/>
  <c r="DM149" i="36" s="1"/>
  <c r="DM150" i="36" s="1"/>
  <c r="DM151" i="36" s="1"/>
  <c r="DM152" i="36" s="1"/>
  <c r="DM153" i="36" s="1"/>
  <c r="DM154" i="36" s="1"/>
  <c r="DM155" i="36" s="1"/>
  <c r="DM156" i="36" s="1"/>
  <c r="DM157" i="36" s="1"/>
  <c r="DM158" i="36" s="1"/>
  <c r="CI166" i="36" s="1"/>
  <c r="DN158" i="36" l="1"/>
  <c r="CI167" i="36"/>
  <c r="CI168" i="36" s="1"/>
  <c r="CI169" i="36" s="1"/>
  <c r="CI170" i="36" s="1"/>
  <c r="CI171" i="36" s="1"/>
  <c r="CI172" i="36" s="1"/>
  <c r="CI173" i="36" s="1"/>
  <c r="CI174" i="36" s="1"/>
  <c r="CI175" i="36" s="1"/>
  <c r="CI176" i="36" s="1"/>
  <c r="CI177" i="36" s="1"/>
  <c r="CI178" i="36" s="1"/>
  <c r="CI179" i="36" s="1"/>
  <c r="CI180" i="36" s="1"/>
  <c r="CI181" i="36" s="1"/>
  <c r="CI182" i="36" s="1"/>
  <c r="CI183" i="36" s="1"/>
  <c r="CI184" i="36" s="1"/>
  <c r="CI185" i="36" s="1"/>
  <c r="CI186" i="36" s="1"/>
  <c r="CI187" i="36" s="1"/>
  <c r="CI188" i="36" s="1"/>
  <c r="CI189" i="36" s="1"/>
  <c r="CJ166" i="36" s="1"/>
  <c r="CJ167" i="36" s="1"/>
  <c r="CJ168" i="36" s="1"/>
  <c r="CJ169" i="36" s="1"/>
  <c r="CJ170" i="36" s="1"/>
  <c r="CJ171" i="36" s="1"/>
  <c r="CJ172" i="36" s="1"/>
  <c r="CJ173" i="36" s="1"/>
  <c r="CJ174" i="36" s="1"/>
  <c r="CJ175" i="36" s="1"/>
  <c r="CJ176" i="36" s="1"/>
  <c r="CJ177" i="36" s="1"/>
  <c r="CJ178" i="36" s="1"/>
  <c r="CJ179" i="36" s="1"/>
  <c r="CJ180" i="36" s="1"/>
  <c r="CJ181" i="36" s="1"/>
  <c r="CJ182" i="36" s="1"/>
  <c r="CJ183" i="36" s="1"/>
  <c r="CJ184" i="36" s="1"/>
  <c r="CJ185" i="36" s="1"/>
  <c r="CJ186" i="36" s="1"/>
  <c r="CJ187" i="36" s="1"/>
  <c r="CJ188" i="36" s="1"/>
  <c r="CJ189" i="36" s="1"/>
  <c r="CK166" i="36" s="1"/>
  <c r="CK167" i="36" s="1"/>
  <c r="CK168" i="36" s="1"/>
  <c r="CK169" i="36" s="1"/>
  <c r="CK170" i="36" s="1"/>
  <c r="CK171" i="36" s="1"/>
  <c r="CK172" i="36" s="1"/>
  <c r="CK173" i="36" s="1"/>
  <c r="CK174" i="36" s="1"/>
  <c r="CK175" i="36" s="1"/>
  <c r="CK176" i="36" s="1"/>
  <c r="CK177" i="36" s="1"/>
  <c r="CK178" i="36" s="1"/>
  <c r="CK179" i="36" s="1"/>
  <c r="CK180" i="36" s="1"/>
  <c r="CK181" i="36" s="1"/>
  <c r="CK182" i="36" s="1"/>
  <c r="CK183" i="36" s="1"/>
  <c r="CK184" i="36" s="1"/>
  <c r="CK185" i="36" s="1"/>
  <c r="CK186" i="36" s="1"/>
  <c r="CK187" i="36" s="1"/>
  <c r="CK188" i="36" s="1"/>
  <c r="CK189" i="36" s="1"/>
  <c r="CL166" i="36" s="1"/>
  <c r="CL167" i="36" s="1"/>
  <c r="CL168" i="36" s="1"/>
  <c r="CL169" i="36" s="1"/>
  <c r="CL170" i="36" s="1"/>
  <c r="CL171" i="36" s="1"/>
  <c r="CL172" i="36" s="1"/>
  <c r="CL173" i="36" s="1"/>
  <c r="CL174" i="36" s="1"/>
  <c r="CL175" i="36" s="1"/>
  <c r="CL176" i="36" s="1"/>
  <c r="CL177" i="36" s="1"/>
  <c r="CL178" i="36" s="1"/>
  <c r="CL179" i="36" s="1"/>
  <c r="CL180" i="36" s="1"/>
  <c r="CL181" i="36" s="1"/>
  <c r="CL182" i="36" s="1"/>
  <c r="CL183" i="36" s="1"/>
  <c r="CL184" i="36" s="1"/>
  <c r="CL185" i="36" s="1"/>
  <c r="CL186" i="36" s="1"/>
  <c r="CL187" i="36" s="1"/>
  <c r="CL188" i="36" s="1"/>
  <c r="CL189" i="36" s="1"/>
  <c r="CM166" i="36" s="1"/>
  <c r="CM167" i="36" s="1"/>
  <c r="CM168" i="36" s="1"/>
  <c r="CM169" i="36" s="1"/>
  <c r="CM170" i="36" s="1"/>
  <c r="CM171" i="36" s="1"/>
  <c r="CM172" i="36" s="1"/>
  <c r="CM173" i="36" s="1"/>
  <c r="CM174" i="36" s="1"/>
  <c r="CM175" i="36" s="1"/>
  <c r="CM176" i="36" s="1"/>
  <c r="CM177" i="36" s="1"/>
  <c r="CM178" i="36" s="1"/>
  <c r="CM179" i="36" s="1"/>
  <c r="CM180" i="36" s="1"/>
  <c r="CM181" i="36" s="1"/>
  <c r="CM182" i="36" s="1"/>
  <c r="CM183" i="36" s="1"/>
  <c r="CM184" i="36" s="1"/>
  <c r="CM185" i="36" s="1"/>
  <c r="CM186" i="36" s="1"/>
  <c r="CM187" i="36" s="1"/>
  <c r="CM188" i="36" s="1"/>
  <c r="CM189" i="36" s="1"/>
  <c r="CN166" i="36" s="1"/>
  <c r="CN167" i="36" s="1"/>
  <c r="CN168" i="36" s="1"/>
  <c r="CN169" i="36" s="1"/>
  <c r="CN170" i="36" s="1"/>
  <c r="CN171" i="36" s="1"/>
  <c r="CN172" i="36" s="1"/>
  <c r="CN173" i="36" s="1"/>
  <c r="CN174" i="36" s="1"/>
  <c r="CN175" i="36" s="1"/>
  <c r="CN176" i="36" s="1"/>
  <c r="CN177" i="36" s="1"/>
  <c r="CN178" i="36" s="1"/>
  <c r="CN179" i="36" s="1"/>
  <c r="CN180" i="36" s="1"/>
  <c r="CN181" i="36" s="1"/>
  <c r="CN182" i="36" s="1"/>
  <c r="CN183" i="36" s="1"/>
  <c r="CN184" i="36" s="1"/>
  <c r="CN185" i="36" s="1"/>
  <c r="CN186" i="36" s="1"/>
  <c r="CN187" i="36" s="1"/>
  <c r="CN188" i="36" s="1"/>
  <c r="CN189" i="36" s="1"/>
  <c r="CO166" i="36" s="1"/>
  <c r="CO167" i="36" s="1"/>
  <c r="CO168" i="36" s="1"/>
  <c r="CO169" i="36" s="1"/>
  <c r="CO170" i="36" s="1"/>
  <c r="CO171" i="36" s="1"/>
  <c r="CO172" i="36" s="1"/>
  <c r="CO173" i="36" s="1"/>
  <c r="CO174" i="36" s="1"/>
  <c r="CO175" i="36" s="1"/>
  <c r="CO176" i="36" s="1"/>
  <c r="CO177" i="36" s="1"/>
  <c r="CO178" i="36" s="1"/>
  <c r="CO179" i="36" s="1"/>
  <c r="CO180" i="36" s="1"/>
  <c r="CO181" i="36" s="1"/>
  <c r="CO182" i="36" s="1"/>
  <c r="CO183" i="36" s="1"/>
  <c r="CO184" i="36" s="1"/>
  <c r="CO185" i="36" s="1"/>
  <c r="CO186" i="36" s="1"/>
  <c r="CO187" i="36" s="1"/>
  <c r="CO188" i="36" s="1"/>
  <c r="CO189" i="36" s="1"/>
  <c r="CP166" i="36" s="1"/>
  <c r="CP167" i="36" s="1"/>
  <c r="CP168" i="36" s="1"/>
  <c r="CP169" i="36" s="1"/>
  <c r="CP170" i="36" s="1"/>
  <c r="CP171" i="36" s="1"/>
  <c r="CP172" i="36" s="1"/>
  <c r="CP173" i="36" s="1"/>
  <c r="CP174" i="36" s="1"/>
  <c r="CP175" i="36" s="1"/>
  <c r="CP176" i="36" s="1"/>
  <c r="CP177" i="36" s="1"/>
  <c r="CP178" i="36" s="1"/>
  <c r="CP179" i="36" s="1"/>
  <c r="CP180" i="36" s="1"/>
  <c r="CP181" i="36" s="1"/>
  <c r="CP182" i="36" s="1"/>
  <c r="CP183" i="36" s="1"/>
  <c r="CP184" i="36" s="1"/>
  <c r="CP185" i="36" s="1"/>
  <c r="CP186" i="36" s="1"/>
  <c r="CP187" i="36" s="1"/>
  <c r="CP188" i="36" s="1"/>
  <c r="CP189" i="36" s="1"/>
  <c r="CQ166" i="36" s="1"/>
  <c r="CQ167" i="36" s="1"/>
  <c r="CQ168" i="36" s="1"/>
  <c r="CQ169" i="36" s="1"/>
  <c r="CQ170" i="36" s="1"/>
  <c r="CQ171" i="36" s="1"/>
  <c r="CQ172" i="36" s="1"/>
  <c r="CQ173" i="36" s="1"/>
  <c r="CQ174" i="36" s="1"/>
  <c r="CQ175" i="36" s="1"/>
  <c r="CQ176" i="36" s="1"/>
  <c r="CQ177" i="36" s="1"/>
  <c r="CQ178" i="36" s="1"/>
  <c r="CQ179" i="36" s="1"/>
  <c r="CQ180" i="36" s="1"/>
  <c r="CQ181" i="36" s="1"/>
  <c r="CQ182" i="36" s="1"/>
  <c r="CQ183" i="36" s="1"/>
  <c r="CQ184" i="36" s="1"/>
  <c r="CQ185" i="36" s="1"/>
  <c r="CQ186" i="36" s="1"/>
  <c r="CQ187" i="36" s="1"/>
  <c r="CQ188" i="36" s="1"/>
  <c r="CQ189" i="36" s="1"/>
  <c r="CR166" i="36" s="1"/>
  <c r="CR167" i="36" s="1"/>
  <c r="CR168" i="36" s="1"/>
  <c r="CR169" i="36" s="1"/>
  <c r="CR170" i="36" s="1"/>
  <c r="CR171" i="36" s="1"/>
  <c r="CR172" i="36" s="1"/>
  <c r="CR173" i="36" s="1"/>
  <c r="CR174" i="36" s="1"/>
  <c r="CR175" i="36" s="1"/>
  <c r="CR176" i="36" s="1"/>
  <c r="CR177" i="36" s="1"/>
  <c r="CR178" i="36" s="1"/>
  <c r="CR179" i="36" s="1"/>
  <c r="CR180" i="36" s="1"/>
  <c r="CR181" i="36" s="1"/>
  <c r="CR182" i="36" s="1"/>
  <c r="CR183" i="36" s="1"/>
  <c r="CR184" i="36" s="1"/>
  <c r="CR185" i="36" s="1"/>
  <c r="CR186" i="36" s="1"/>
  <c r="CR187" i="36" s="1"/>
  <c r="CR188" i="36" s="1"/>
  <c r="CR189" i="36" s="1"/>
  <c r="CS166" i="36" s="1"/>
  <c r="CS167" i="36" s="1"/>
  <c r="CS168" i="36" s="1"/>
  <c r="CS169" i="36" s="1"/>
  <c r="CS170" i="36" s="1"/>
  <c r="CS171" i="36" s="1"/>
  <c r="CS172" i="36" s="1"/>
  <c r="CS173" i="36" s="1"/>
  <c r="CS174" i="36" s="1"/>
  <c r="CS175" i="36" s="1"/>
  <c r="CS176" i="36" s="1"/>
  <c r="CS177" i="36" s="1"/>
  <c r="CS178" i="36" s="1"/>
  <c r="CS179" i="36" s="1"/>
  <c r="CS180" i="36" s="1"/>
  <c r="CS181" i="36" s="1"/>
  <c r="CS182" i="36" s="1"/>
  <c r="CS183" i="36" s="1"/>
  <c r="CS184" i="36" s="1"/>
  <c r="CS185" i="36" s="1"/>
  <c r="CS186" i="36" s="1"/>
  <c r="CS187" i="36" s="1"/>
  <c r="CS188" i="36" s="1"/>
  <c r="CS189" i="36" s="1"/>
  <c r="CT166" i="36" s="1"/>
  <c r="CT167" i="36" s="1"/>
  <c r="CT168" i="36" s="1"/>
  <c r="CT169" i="36" s="1"/>
  <c r="CT170" i="36" s="1"/>
  <c r="CT171" i="36" s="1"/>
  <c r="CT172" i="36" s="1"/>
  <c r="CT173" i="36" s="1"/>
  <c r="CT174" i="36" s="1"/>
  <c r="CT175" i="36" s="1"/>
  <c r="CT176" i="36" s="1"/>
  <c r="CT177" i="36" s="1"/>
  <c r="CT178" i="36" s="1"/>
  <c r="CT179" i="36" s="1"/>
  <c r="CT180" i="36" s="1"/>
  <c r="CT181" i="36" s="1"/>
  <c r="CT182" i="36" s="1"/>
  <c r="CT183" i="36" s="1"/>
  <c r="CT184" i="36" s="1"/>
  <c r="CT185" i="36" s="1"/>
  <c r="CT186" i="36" s="1"/>
  <c r="CT187" i="36" s="1"/>
  <c r="CT188" i="36" s="1"/>
  <c r="CT189" i="36" s="1"/>
  <c r="CU166" i="36" s="1"/>
  <c r="CU167" i="36" s="1"/>
  <c r="CU168" i="36" s="1"/>
  <c r="CU169" i="36" s="1"/>
  <c r="CU170" i="36" s="1"/>
  <c r="CU171" i="36" s="1"/>
  <c r="CU172" i="36" s="1"/>
  <c r="CU173" i="36" s="1"/>
  <c r="CU174" i="36" s="1"/>
  <c r="CU175" i="36" s="1"/>
  <c r="CU176" i="36" s="1"/>
  <c r="CU177" i="36" s="1"/>
  <c r="CU178" i="36" s="1"/>
  <c r="CU179" i="36" s="1"/>
  <c r="CU180" i="36" s="1"/>
  <c r="CU181" i="36" s="1"/>
  <c r="CU182" i="36" s="1"/>
  <c r="CU183" i="36" s="1"/>
  <c r="CU184" i="36" s="1"/>
  <c r="CU185" i="36" s="1"/>
  <c r="CU186" i="36" s="1"/>
  <c r="CU187" i="36" s="1"/>
  <c r="CU188" i="36" s="1"/>
  <c r="CU189" i="36" s="1"/>
  <c r="CV166" i="36" s="1"/>
  <c r="CV167" i="36" s="1"/>
  <c r="CV168" i="36" s="1"/>
  <c r="CV169" i="36" s="1"/>
  <c r="CV170" i="36" s="1"/>
  <c r="CV171" i="36" s="1"/>
  <c r="CV172" i="36" s="1"/>
  <c r="CV173" i="36" s="1"/>
  <c r="CV174" i="36" s="1"/>
  <c r="CV175" i="36" s="1"/>
  <c r="CV176" i="36" s="1"/>
  <c r="CV177" i="36" s="1"/>
  <c r="CV178" i="36" s="1"/>
  <c r="CV179" i="36" s="1"/>
  <c r="CV180" i="36" s="1"/>
  <c r="CV181" i="36" s="1"/>
  <c r="CV182" i="36" s="1"/>
  <c r="CV183" i="36" s="1"/>
  <c r="CV184" i="36" s="1"/>
  <c r="CV185" i="36" s="1"/>
  <c r="CV186" i="36" s="1"/>
  <c r="CV187" i="36" s="1"/>
  <c r="CV188" i="36" s="1"/>
  <c r="CV189" i="36" s="1"/>
  <c r="CW166" i="36" s="1"/>
  <c r="CW167" i="36" s="1"/>
  <c r="CW168" i="36" s="1"/>
  <c r="CW169" i="36" s="1"/>
  <c r="CW170" i="36" s="1"/>
  <c r="CW171" i="36" s="1"/>
  <c r="CW172" i="36" s="1"/>
  <c r="CW173" i="36" s="1"/>
  <c r="CW174" i="36" s="1"/>
  <c r="CW175" i="36" s="1"/>
  <c r="CW176" i="36" s="1"/>
  <c r="CW177" i="36" s="1"/>
  <c r="CW178" i="36" s="1"/>
  <c r="CW179" i="36" s="1"/>
  <c r="CW180" i="36" s="1"/>
  <c r="CW181" i="36" s="1"/>
  <c r="CW182" i="36" s="1"/>
  <c r="CW183" i="36" s="1"/>
  <c r="CW184" i="36" s="1"/>
  <c r="CW185" i="36" s="1"/>
  <c r="CW186" i="36" s="1"/>
  <c r="CW187" i="36" s="1"/>
  <c r="CW188" i="36" s="1"/>
  <c r="CW189" i="36" s="1"/>
  <c r="CX166" i="36" s="1"/>
  <c r="CX167" i="36" s="1"/>
  <c r="CX168" i="36" s="1"/>
  <c r="CX169" i="36" s="1"/>
  <c r="CX170" i="36" s="1"/>
  <c r="CX171" i="36" s="1"/>
  <c r="CX172" i="36" s="1"/>
  <c r="CX173" i="36" s="1"/>
  <c r="CX174" i="36" s="1"/>
  <c r="CX175" i="36" s="1"/>
  <c r="CX176" i="36" s="1"/>
  <c r="CX177" i="36" s="1"/>
  <c r="CX178" i="36" s="1"/>
  <c r="CX179" i="36" s="1"/>
  <c r="CX180" i="36" s="1"/>
  <c r="CX181" i="36" s="1"/>
  <c r="CX182" i="36" s="1"/>
  <c r="CX183" i="36" s="1"/>
  <c r="CX184" i="36" s="1"/>
  <c r="CX185" i="36" s="1"/>
  <c r="CX186" i="36" s="1"/>
  <c r="CX187" i="36" s="1"/>
  <c r="CX188" i="36" s="1"/>
  <c r="CX189" i="36" s="1"/>
  <c r="CY166" i="36" s="1"/>
  <c r="CY167" i="36" s="1"/>
  <c r="CY168" i="36" s="1"/>
  <c r="CY169" i="36" s="1"/>
  <c r="CY170" i="36" s="1"/>
  <c r="CY171" i="36" s="1"/>
  <c r="CY172" i="36" s="1"/>
  <c r="CY173" i="36" s="1"/>
  <c r="CY174" i="36" s="1"/>
  <c r="CY175" i="36" s="1"/>
  <c r="CY176" i="36" s="1"/>
  <c r="CY177" i="36" s="1"/>
  <c r="CY178" i="36" s="1"/>
  <c r="CY179" i="36" s="1"/>
  <c r="CY180" i="36" s="1"/>
  <c r="CY181" i="36" s="1"/>
  <c r="CY182" i="36" s="1"/>
  <c r="CY183" i="36" s="1"/>
  <c r="CY184" i="36" s="1"/>
  <c r="CY185" i="36" s="1"/>
  <c r="CY186" i="36" s="1"/>
  <c r="CY187" i="36" s="1"/>
  <c r="CY188" i="36" s="1"/>
  <c r="CY189" i="36" s="1"/>
  <c r="CZ166" i="36" s="1"/>
  <c r="CZ167" i="36" s="1"/>
  <c r="CZ168" i="36" s="1"/>
  <c r="CZ169" i="36" s="1"/>
  <c r="CZ170" i="36" s="1"/>
  <c r="CZ171" i="36" s="1"/>
  <c r="CZ172" i="36" s="1"/>
  <c r="CZ173" i="36" s="1"/>
  <c r="CZ174" i="36" s="1"/>
  <c r="CZ175" i="36" s="1"/>
  <c r="CZ176" i="36" s="1"/>
  <c r="CZ177" i="36" s="1"/>
  <c r="CZ178" i="36" s="1"/>
  <c r="CZ179" i="36" s="1"/>
  <c r="CZ180" i="36" s="1"/>
  <c r="CZ181" i="36" s="1"/>
  <c r="CZ182" i="36" s="1"/>
  <c r="CZ183" i="36" s="1"/>
  <c r="CZ184" i="36" s="1"/>
  <c r="CZ185" i="36" s="1"/>
  <c r="CZ186" i="36" s="1"/>
  <c r="CZ187" i="36" s="1"/>
  <c r="CZ188" i="36" s="1"/>
  <c r="CZ189" i="36" s="1"/>
  <c r="DA166" i="36" s="1"/>
  <c r="DA167" i="36" s="1"/>
  <c r="DA168" i="36" s="1"/>
  <c r="DA169" i="36" s="1"/>
  <c r="DA170" i="36" s="1"/>
  <c r="DA171" i="36" s="1"/>
  <c r="DA172" i="36" s="1"/>
  <c r="DA173" i="36" s="1"/>
  <c r="DA174" i="36" s="1"/>
  <c r="DA175" i="36" s="1"/>
  <c r="DA176" i="36" s="1"/>
  <c r="DA177" i="36" s="1"/>
  <c r="DA178" i="36" s="1"/>
  <c r="DA179" i="36" s="1"/>
  <c r="DA180" i="36" s="1"/>
  <c r="DA181" i="36" s="1"/>
  <c r="DA182" i="36" s="1"/>
  <c r="DA183" i="36" s="1"/>
  <c r="DA184" i="36" s="1"/>
  <c r="DA185" i="36" s="1"/>
  <c r="DA186" i="36" s="1"/>
  <c r="DA187" i="36" s="1"/>
  <c r="DA188" i="36" s="1"/>
  <c r="DA189" i="36" s="1"/>
  <c r="DB166" i="36" s="1"/>
  <c r="DB167" i="36" s="1"/>
  <c r="DB168" i="36" s="1"/>
  <c r="DB169" i="36" s="1"/>
  <c r="DB170" i="36" s="1"/>
  <c r="DB171" i="36" s="1"/>
  <c r="DB172" i="36" s="1"/>
  <c r="DB173" i="36" s="1"/>
  <c r="DB174" i="36" s="1"/>
  <c r="DB175" i="36" s="1"/>
  <c r="DB176" i="36" s="1"/>
  <c r="DB177" i="36" s="1"/>
  <c r="DB178" i="36" s="1"/>
  <c r="DB179" i="36" s="1"/>
  <c r="DB180" i="36" s="1"/>
  <c r="DB181" i="36" s="1"/>
  <c r="DB182" i="36" s="1"/>
  <c r="DB183" i="36" s="1"/>
  <c r="DB184" i="36" s="1"/>
  <c r="DB185" i="36" s="1"/>
  <c r="DB186" i="36" s="1"/>
  <c r="DB187" i="36" s="1"/>
  <c r="DB188" i="36" s="1"/>
  <c r="DB189" i="36" s="1"/>
  <c r="DC166" i="36" s="1"/>
  <c r="DC167" i="36" s="1"/>
  <c r="DC168" i="36" s="1"/>
  <c r="DC169" i="36" s="1"/>
  <c r="DC170" i="36" s="1"/>
  <c r="DC171" i="36" s="1"/>
  <c r="DC172" i="36" s="1"/>
  <c r="DC173" i="36" s="1"/>
  <c r="DC174" i="36" s="1"/>
  <c r="DC175" i="36" s="1"/>
  <c r="DC176" i="36" s="1"/>
  <c r="DC177" i="36" s="1"/>
  <c r="DC178" i="36" s="1"/>
  <c r="DC179" i="36" s="1"/>
  <c r="DC180" i="36" s="1"/>
  <c r="DC181" i="36" s="1"/>
  <c r="DC182" i="36" s="1"/>
  <c r="DC183" i="36" s="1"/>
  <c r="DC184" i="36" s="1"/>
  <c r="DC185" i="36" s="1"/>
  <c r="DC186" i="36" s="1"/>
  <c r="DC187" i="36" s="1"/>
  <c r="DC188" i="36" s="1"/>
  <c r="DC189" i="36" s="1"/>
  <c r="DD166" i="36" s="1"/>
  <c r="DD167" i="36" s="1"/>
  <c r="DD168" i="36" s="1"/>
  <c r="DD169" i="36" s="1"/>
  <c r="DD170" i="36" s="1"/>
  <c r="DD171" i="36" s="1"/>
  <c r="DD172" i="36" s="1"/>
  <c r="DD173" i="36" s="1"/>
  <c r="DD174" i="36" s="1"/>
  <c r="DD175" i="36" s="1"/>
  <c r="DD176" i="36" s="1"/>
  <c r="DD177" i="36" s="1"/>
  <c r="DD178" i="36" s="1"/>
  <c r="DD179" i="36" s="1"/>
  <c r="DD180" i="36" s="1"/>
  <c r="DD181" i="36" s="1"/>
  <c r="DD182" i="36" s="1"/>
  <c r="DD183" i="36" s="1"/>
  <c r="DD184" i="36" s="1"/>
  <c r="DD185" i="36" s="1"/>
  <c r="DD186" i="36" s="1"/>
  <c r="DD187" i="36" s="1"/>
  <c r="DD188" i="36" s="1"/>
  <c r="DD189" i="36" s="1"/>
  <c r="DE166" i="36" s="1"/>
  <c r="DE167" i="36" s="1"/>
  <c r="DE168" i="36" s="1"/>
  <c r="DE169" i="36" s="1"/>
  <c r="DE170" i="36" s="1"/>
  <c r="DE171" i="36" s="1"/>
  <c r="DE172" i="36" s="1"/>
  <c r="DE173" i="36" s="1"/>
  <c r="DE174" i="36" s="1"/>
  <c r="DE175" i="36" s="1"/>
  <c r="DE176" i="36" s="1"/>
  <c r="DE177" i="36" s="1"/>
  <c r="DE178" i="36" s="1"/>
  <c r="DE179" i="36" s="1"/>
  <c r="DE180" i="36" s="1"/>
  <c r="DE181" i="36" s="1"/>
  <c r="DE182" i="36" s="1"/>
  <c r="DE183" i="36" s="1"/>
  <c r="DE184" i="36" s="1"/>
  <c r="DE185" i="36" s="1"/>
  <c r="DE186" i="36" s="1"/>
  <c r="DE187" i="36" s="1"/>
  <c r="DE188" i="36" s="1"/>
  <c r="DE189" i="36" s="1"/>
  <c r="DF166" i="36" s="1"/>
  <c r="DF167" i="36" s="1"/>
  <c r="DF168" i="36" s="1"/>
  <c r="DF169" i="36" s="1"/>
  <c r="DF170" i="36" s="1"/>
  <c r="DF171" i="36" s="1"/>
  <c r="DF172" i="36" s="1"/>
  <c r="DF173" i="36" s="1"/>
  <c r="DF174" i="36" s="1"/>
  <c r="DF175" i="36" s="1"/>
  <c r="DF176" i="36" s="1"/>
  <c r="DF177" i="36" s="1"/>
  <c r="DF178" i="36" s="1"/>
  <c r="DF179" i="36" s="1"/>
  <c r="DF180" i="36" s="1"/>
  <c r="DF181" i="36" s="1"/>
  <c r="DF182" i="36" s="1"/>
  <c r="DF183" i="36" s="1"/>
  <c r="DF184" i="36" s="1"/>
  <c r="DF185" i="36" s="1"/>
  <c r="DF186" i="36" s="1"/>
  <c r="DF187" i="36" s="1"/>
  <c r="DF188" i="36" s="1"/>
  <c r="DF189" i="36" s="1"/>
  <c r="DG166" i="36" s="1"/>
  <c r="DG167" i="36" s="1"/>
  <c r="DG168" i="36" s="1"/>
  <c r="DG169" i="36" s="1"/>
  <c r="DG170" i="36" s="1"/>
  <c r="DG171" i="36" s="1"/>
  <c r="DG172" i="36" s="1"/>
  <c r="DG173" i="36" s="1"/>
  <c r="DG174" i="36" s="1"/>
  <c r="DG175" i="36" s="1"/>
  <c r="DG176" i="36" s="1"/>
  <c r="DG177" i="36" s="1"/>
  <c r="DG178" i="36" s="1"/>
  <c r="DG179" i="36" s="1"/>
  <c r="DG180" i="36" s="1"/>
  <c r="DG181" i="36" s="1"/>
  <c r="DG182" i="36" s="1"/>
  <c r="DG183" i="36" s="1"/>
  <c r="DG184" i="36" s="1"/>
  <c r="DG185" i="36" s="1"/>
  <c r="DG186" i="36" s="1"/>
  <c r="DG187" i="36" s="1"/>
  <c r="DG188" i="36" s="1"/>
  <c r="DG189" i="36" s="1"/>
  <c r="DH166" i="36" s="1"/>
  <c r="DH167" i="36" s="1"/>
  <c r="DH168" i="36" s="1"/>
  <c r="DH169" i="36" s="1"/>
  <c r="DH170" i="36" s="1"/>
  <c r="DH171" i="36" s="1"/>
  <c r="DH172" i="36" s="1"/>
  <c r="DH173" i="36" s="1"/>
  <c r="DH174" i="36" s="1"/>
  <c r="DH175" i="36" s="1"/>
  <c r="DH176" i="36" s="1"/>
  <c r="DH177" i="36" s="1"/>
  <c r="DH178" i="36" s="1"/>
  <c r="DH179" i="36" s="1"/>
  <c r="DH180" i="36" s="1"/>
  <c r="DH181" i="36" s="1"/>
  <c r="DH182" i="36" s="1"/>
  <c r="DH183" i="36" s="1"/>
  <c r="DH184" i="36" s="1"/>
  <c r="DH185" i="36" s="1"/>
  <c r="DH186" i="36" s="1"/>
  <c r="DH187" i="36" s="1"/>
  <c r="DH188" i="36" s="1"/>
  <c r="DH189" i="36" s="1"/>
  <c r="DI166" i="36" s="1"/>
  <c r="DI167" i="36" s="1"/>
  <c r="DI168" i="36" s="1"/>
  <c r="DI169" i="36" s="1"/>
  <c r="DI170" i="36" s="1"/>
  <c r="DI171" i="36" s="1"/>
  <c r="DI172" i="36" s="1"/>
  <c r="DI173" i="36" s="1"/>
  <c r="DI174" i="36" s="1"/>
  <c r="DI175" i="36" s="1"/>
  <c r="DI176" i="36" s="1"/>
  <c r="DI177" i="36" s="1"/>
  <c r="DI178" i="36" s="1"/>
  <c r="DI179" i="36" s="1"/>
  <c r="DI180" i="36" s="1"/>
  <c r="DI181" i="36" s="1"/>
  <c r="DI182" i="36" s="1"/>
  <c r="DI183" i="36" s="1"/>
  <c r="DI184" i="36" s="1"/>
  <c r="DI185" i="36" s="1"/>
  <c r="DI186" i="36" s="1"/>
  <c r="DI187" i="36" s="1"/>
  <c r="DI188" i="36" s="1"/>
  <c r="DI189" i="36" s="1"/>
  <c r="DJ166" i="36" s="1"/>
  <c r="DJ167" i="36" s="1"/>
  <c r="DJ168" i="36" s="1"/>
  <c r="DJ169" i="36" s="1"/>
  <c r="DJ170" i="36" s="1"/>
  <c r="DJ171" i="36" s="1"/>
  <c r="DJ172" i="36" s="1"/>
  <c r="DJ173" i="36" s="1"/>
  <c r="DJ174" i="36" s="1"/>
  <c r="DJ175" i="36" s="1"/>
  <c r="DJ176" i="36" s="1"/>
  <c r="DJ177" i="36" s="1"/>
  <c r="DJ178" i="36" s="1"/>
  <c r="DJ179" i="36" s="1"/>
  <c r="DJ180" i="36" s="1"/>
  <c r="DJ181" i="36" s="1"/>
  <c r="DJ182" i="36" s="1"/>
  <c r="DJ183" i="36" s="1"/>
  <c r="DJ184" i="36" s="1"/>
  <c r="DJ185" i="36" s="1"/>
  <c r="DJ186" i="36" s="1"/>
  <c r="DJ187" i="36" s="1"/>
  <c r="DJ188" i="36" s="1"/>
  <c r="DJ189" i="36" s="1"/>
  <c r="DK166" i="36" s="1"/>
  <c r="DK167" i="36" s="1"/>
  <c r="DK168" i="36" s="1"/>
  <c r="DK169" i="36" s="1"/>
  <c r="DK170" i="36" s="1"/>
  <c r="DK171" i="36" s="1"/>
  <c r="DK172" i="36" s="1"/>
  <c r="DK173" i="36" s="1"/>
  <c r="DK174" i="36" s="1"/>
  <c r="DK175" i="36" s="1"/>
  <c r="DK176" i="36" s="1"/>
  <c r="DK177" i="36" s="1"/>
  <c r="DK178" i="36" s="1"/>
  <c r="DK179" i="36" s="1"/>
  <c r="DK180" i="36" s="1"/>
  <c r="DK181" i="36" s="1"/>
  <c r="DK182" i="36" s="1"/>
  <c r="DK183" i="36" s="1"/>
  <c r="DK184" i="36" s="1"/>
  <c r="DK185" i="36" s="1"/>
  <c r="DK186" i="36" s="1"/>
  <c r="DK187" i="36" s="1"/>
  <c r="DK188" i="36" s="1"/>
  <c r="DK189" i="36" s="1"/>
  <c r="DL166" i="36" s="1"/>
  <c r="DL167" i="36" s="1"/>
  <c r="DL168" i="36" s="1"/>
  <c r="DL169" i="36" s="1"/>
  <c r="DL170" i="36" s="1"/>
  <c r="DL171" i="36" s="1"/>
  <c r="DL172" i="36" s="1"/>
  <c r="DL173" i="36" s="1"/>
  <c r="DL174" i="36" s="1"/>
  <c r="DL175" i="36" s="1"/>
  <c r="DL176" i="36" s="1"/>
  <c r="DL177" i="36" s="1"/>
  <c r="DL178" i="36" s="1"/>
  <c r="DL179" i="36" s="1"/>
  <c r="DL180" i="36" s="1"/>
  <c r="DL181" i="36" s="1"/>
  <c r="DL182" i="36" s="1"/>
  <c r="DL183" i="36" s="1"/>
  <c r="DL184" i="36" s="1"/>
  <c r="DL185" i="36" s="1"/>
  <c r="DL186" i="36" s="1"/>
  <c r="DL187" i="36" s="1"/>
  <c r="DL188" i="36" s="1"/>
  <c r="DL189" i="36" s="1"/>
  <c r="CI197" i="36" s="1"/>
  <c r="DN189" i="36" l="1"/>
  <c r="CI198" i="36"/>
  <c r="CI199" i="36" s="1"/>
  <c r="CI200" i="36" s="1"/>
  <c r="CI201" i="36" s="1"/>
  <c r="CI202" i="36" s="1"/>
  <c r="CI203" i="36" s="1"/>
  <c r="CI204" i="36" s="1"/>
  <c r="CI205" i="36" s="1"/>
  <c r="CI206" i="36" s="1"/>
  <c r="CI207" i="36" s="1"/>
  <c r="CI208" i="36" s="1"/>
  <c r="CI209" i="36" s="1"/>
  <c r="CI210" i="36" s="1"/>
  <c r="CI211" i="36" s="1"/>
  <c r="CI212" i="36" s="1"/>
  <c r="CI213" i="36" s="1"/>
  <c r="CI214" i="36" s="1"/>
  <c r="CI215" i="36" s="1"/>
  <c r="CI216" i="36" s="1"/>
  <c r="CI217" i="36" s="1"/>
  <c r="CI218" i="36" s="1"/>
  <c r="CI219" i="36" s="1"/>
  <c r="CI220" i="36" s="1"/>
  <c r="CJ197" i="36" s="1"/>
  <c r="CJ198" i="36" s="1"/>
  <c r="CJ199" i="36" s="1"/>
  <c r="CJ200" i="36" s="1"/>
  <c r="CJ201" i="36" s="1"/>
  <c r="CJ202" i="36" s="1"/>
  <c r="CJ203" i="36" s="1"/>
  <c r="CJ204" i="36" s="1"/>
  <c r="CJ205" i="36" s="1"/>
  <c r="CJ206" i="36" s="1"/>
  <c r="CJ207" i="36" s="1"/>
  <c r="CJ208" i="36" s="1"/>
  <c r="CJ209" i="36" s="1"/>
  <c r="CJ210" i="36" s="1"/>
  <c r="CJ211" i="36" s="1"/>
  <c r="CJ212" i="36" s="1"/>
  <c r="CJ213" i="36" s="1"/>
  <c r="CJ214" i="36" s="1"/>
  <c r="CJ215" i="36" s="1"/>
  <c r="CJ216" i="36" s="1"/>
  <c r="CJ217" i="36" s="1"/>
  <c r="CJ218" i="36" s="1"/>
  <c r="CJ219" i="36" s="1"/>
  <c r="CJ220" i="36" s="1"/>
  <c r="CK197" i="36" s="1"/>
  <c r="CK198" i="36" s="1"/>
  <c r="CK199" i="36" s="1"/>
  <c r="CK200" i="36" s="1"/>
  <c r="CK201" i="36" s="1"/>
  <c r="CK202" i="36" s="1"/>
  <c r="CK203" i="36" s="1"/>
  <c r="CK204" i="36" s="1"/>
  <c r="CK205" i="36" s="1"/>
  <c r="CK206" i="36" s="1"/>
  <c r="CK207" i="36" s="1"/>
  <c r="CK208" i="36" s="1"/>
  <c r="CK209" i="36" s="1"/>
  <c r="CK210" i="36" s="1"/>
  <c r="CK211" i="36" s="1"/>
  <c r="CK212" i="36" s="1"/>
  <c r="CK213" i="36" s="1"/>
  <c r="CK214" i="36" s="1"/>
  <c r="CK215" i="36" s="1"/>
  <c r="CK216" i="36" s="1"/>
  <c r="CK217" i="36" s="1"/>
  <c r="CK218" i="36" s="1"/>
  <c r="CK219" i="36" s="1"/>
  <c r="CK220" i="36" s="1"/>
  <c r="CL197" i="36" s="1"/>
  <c r="CL198" i="36" s="1"/>
  <c r="CL199" i="36" s="1"/>
  <c r="CL200" i="36" s="1"/>
  <c r="CL201" i="36" s="1"/>
  <c r="CL202" i="36" s="1"/>
  <c r="CL203" i="36" s="1"/>
  <c r="CL204" i="36" s="1"/>
  <c r="CL205" i="36" s="1"/>
  <c r="CL206" i="36" s="1"/>
  <c r="CL207" i="36" s="1"/>
  <c r="CL208" i="36" s="1"/>
  <c r="CL209" i="36" s="1"/>
  <c r="CL210" i="36" s="1"/>
  <c r="CL211" i="36" s="1"/>
  <c r="CL212" i="36" s="1"/>
  <c r="CL213" i="36" s="1"/>
  <c r="CL214" i="36" s="1"/>
  <c r="CL215" i="36" s="1"/>
  <c r="CL216" i="36" s="1"/>
  <c r="CL217" i="36" s="1"/>
  <c r="CL218" i="36" s="1"/>
  <c r="CL219" i="36" s="1"/>
  <c r="CL220" i="36" s="1"/>
  <c r="CM197" i="36" s="1"/>
  <c r="CM198" i="36" s="1"/>
  <c r="CM199" i="36" s="1"/>
  <c r="CM200" i="36" s="1"/>
  <c r="CM201" i="36" s="1"/>
  <c r="CM202" i="36" s="1"/>
  <c r="CM203" i="36" s="1"/>
  <c r="CM204" i="36" s="1"/>
  <c r="CM205" i="36" s="1"/>
  <c r="CM206" i="36" s="1"/>
  <c r="CM207" i="36" s="1"/>
  <c r="CM208" i="36" s="1"/>
  <c r="CM209" i="36" s="1"/>
  <c r="CM210" i="36" s="1"/>
  <c r="CM211" i="36" s="1"/>
  <c r="CM212" i="36" s="1"/>
  <c r="CM213" i="36" s="1"/>
  <c r="CM214" i="36" s="1"/>
  <c r="CM215" i="36" s="1"/>
  <c r="CM216" i="36" s="1"/>
  <c r="CM217" i="36" s="1"/>
  <c r="CM218" i="36" s="1"/>
  <c r="CM219" i="36" s="1"/>
  <c r="CM220" i="36" s="1"/>
  <c r="CN197" i="36" s="1"/>
  <c r="CN198" i="36" s="1"/>
  <c r="CN199" i="36" s="1"/>
  <c r="CN200" i="36" s="1"/>
  <c r="CN201" i="36" s="1"/>
  <c r="CN202" i="36" s="1"/>
  <c r="CN203" i="36" s="1"/>
  <c r="CN204" i="36" s="1"/>
  <c r="CN205" i="36" s="1"/>
  <c r="CN206" i="36" s="1"/>
  <c r="CN207" i="36" s="1"/>
  <c r="CN208" i="36" s="1"/>
  <c r="CN209" i="36" s="1"/>
  <c r="CN210" i="36" s="1"/>
  <c r="CN211" i="36" s="1"/>
  <c r="CN212" i="36" s="1"/>
  <c r="CN213" i="36" s="1"/>
  <c r="CN214" i="36" s="1"/>
  <c r="CN215" i="36" s="1"/>
  <c r="CN216" i="36" s="1"/>
  <c r="CN217" i="36" s="1"/>
  <c r="CN218" i="36" s="1"/>
  <c r="CN219" i="36" s="1"/>
  <c r="CN220" i="36" s="1"/>
  <c r="CO197" i="36" s="1"/>
  <c r="CO198" i="36" s="1"/>
  <c r="CO199" i="36" s="1"/>
  <c r="CO200" i="36" s="1"/>
  <c r="CO201" i="36" s="1"/>
  <c r="CO202" i="36" s="1"/>
  <c r="CO203" i="36" s="1"/>
  <c r="CO204" i="36" s="1"/>
  <c r="CO205" i="36" s="1"/>
  <c r="CO206" i="36" s="1"/>
  <c r="CO207" i="36" s="1"/>
  <c r="CO208" i="36" s="1"/>
  <c r="CO209" i="36" s="1"/>
  <c r="CO210" i="36" s="1"/>
  <c r="CO211" i="36" s="1"/>
  <c r="CO212" i="36" s="1"/>
  <c r="CO213" i="36" s="1"/>
  <c r="CO214" i="36" s="1"/>
  <c r="CO215" i="36" s="1"/>
  <c r="CO216" i="36" s="1"/>
  <c r="CO217" i="36" s="1"/>
  <c r="CO218" i="36" s="1"/>
  <c r="CO219" i="36" s="1"/>
  <c r="CO220" i="36" s="1"/>
  <c r="CP197" i="36" s="1"/>
  <c r="CP198" i="36" s="1"/>
  <c r="CP199" i="36" s="1"/>
  <c r="CP200" i="36" s="1"/>
  <c r="CP201" i="36" s="1"/>
  <c r="CP202" i="36" s="1"/>
  <c r="CP203" i="36" s="1"/>
  <c r="CP204" i="36" s="1"/>
  <c r="CP205" i="36" s="1"/>
  <c r="CP206" i="36" s="1"/>
  <c r="CP207" i="36" s="1"/>
  <c r="CP208" i="36" s="1"/>
  <c r="CP209" i="36" s="1"/>
  <c r="CP210" i="36" s="1"/>
  <c r="CP211" i="36" s="1"/>
  <c r="CP212" i="36" s="1"/>
  <c r="CP213" i="36" s="1"/>
  <c r="CP214" i="36" s="1"/>
  <c r="CP215" i="36" s="1"/>
  <c r="CP216" i="36" s="1"/>
  <c r="CP217" i="36" s="1"/>
  <c r="CP218" i="36" s="1"/>
  <c r="CP219" i="36" s="1"/>
  <c r="CP220" i="36" s="1"/>
  <c r="CQ197" i="36" s="1"/>
  <c r="CQ198" i="36" s="1"/>
  <c r="CQ199" i="36" s="1"/>
  <c r="CQ200" i="36" s="1"/>
  <c r="CQ201" i="36" s="1"/>
  <c r="CQ202" i="36" s="1"/>
  <c r="CQ203" i="36" s="1"/>
  <c r="CQ204" i="36" s="1"/>
  <c r="CQ205" i="36" s="1"/>
  <c r="CQ206" i="36" s="1"/>
  <c r="CQ207" i="36" s="1"/>
  <c r="CQ208" i="36" s="1"/>
  <c r="CQ209" i="36" s="1"/>
  <c r="CQ210" i="36" s="1"/>
  <c r="CQ211" i="36" s="1"/>
  <c r="CQ212" i="36" s="1"/>
  <c r="CQ213" i="36" s="1"/>
  <c r="CQ214" i="36" s="1"/>
  <c r="CQ215" i="36" s="1"/>
  <c r="CQ216" i="36" s="1"/>
  <c r="CQ217" i="36" s="1"/>
  <c r="CQ218" i="36" s="1"/>
  <c r="CQ219" i="36" s="1"/>
  <c r="CQ220" i="36" s="1"/>
  <c r="CR197" i="36" s="1"/>
  <c r="CR198" i="36" s="1"/>
  <c r="CR199" i="36" s="1"/>
  <c r="CR200" i="36" s="1"/>
  <c r="CR201" i="36" s="1"/>
  <c r="CR202" i="36" s="1"/>
  <c r="CR203" i="36" s="1"/>
  <c r="CR204" i="36" s="1"/>
  <c r="CR205" i="36" s="1"/>
  <c r="CR206" i="36" s="1"/>
  <c r="CR207" i="36" s="1"/>
  <c r="CR208" i="36" s="1"/>
  <c r="CR209" i="36" s="1"/>
  <c r="CR210" i="36" s="1"/>
  <c r="CR211" i="36" s="1"/>
  <c r="CR212" i="36" s="1"/>
  <c r="CR213" i="36" s="1"/>
  <c r="CR214" i="36" s="1"/>
  <c r="CR215" i="36" s="1"/>
  <c r="CR216" i="36" s="1"/>
  <c r="CR217" i="36" s="1"/>
  <c r="CR218" i="36" s="1"/>
  <c r="CR219" i="36" s="1"/>
  <c r="CR220" i="36" s="1"/>
  <c r="CS197" i="36" s="1"/>
  <c r="CS198" i="36" s="1"/>
  <c r="CS199" i="36" s="1"/>
  <c r="CS200" i="36" s="1"/>
  <c r="CS201" i="36" s="1"/>
  <c r="CS202" i="36" s="1"/>
  <c r="CS203" i="36" s="1"/>
  <c r="CS204" i="36" s="1"/>
  <c r="CS205" i="36" s="1"/>
  <c r="CS206" i="36" s="1"/>
  <c r="CS207" i="36" s="1"/>
  <c r="CS208" i="36" s="1"/>
  <c r="CS209" i="36" s="1"/>
  <c r="CS210" i="36" s="1"/>
  <c r="CS211" i="36" s="1"/>
  <c r="CS212" i="36" s="1"/>
  <c r="CS213" i="36" s="1"/>
  <c r="CS214" i="36" s="1"/>
  <c r="CS215" i="36" s="1"/>
  <c r="CS216" i="36" s="1"/>
  <c r="CS217" i="36" s="1"/>
  <c r="CS218" i="36" s="1"/>
  <c r="CS219" i="36" s="1"/>
  <c r="CS220" i="36" s="1"/>
  <c r="CT197" i="36" s="1"/>
  <c r="CT198" i="36" s="1"/>
  <c r="CT199" i="36" s="1"/>
  <c r="CT200" i="36" s="1"/>
  <c r="CT201" i="36" s="1"/>
  <c r="CT202" i="36" s="1"/>
  <c r="CT203" i="36" s="1"/>
  <c r="CT204" i="36" s="1"/>
  <c r="CT205" i="36" s="1"/>
  <c r="CT206" i="36" s="1"/>
  <c r="CT207" i="36" s="1"/>
  <c r="CT208" i="36" s="1"/>
  <c r="CT209" i="36" s="1"/>
  <c r="CT210" i="36" s="1"/>
  <c r="CT211" i="36" s="1"/>
  <c r="CT212" i="36" s="1"/>
  <c r="CT213" i="36" s="1"/>
  <c r="CT214" i="36" s="1"/>
  <c r="CT215" i="36" s="1"/>
  <c r="CT216" i="36" s="1"/>
  <c r="CT217" i="36" s="1"/>
  <c r="CT218" i="36" s="1"/>
  <c r="CT219" i="36" s="1"/>
  <c r="CT220" i="36" s="1"/>
  <c r="CU197" i="36" s="1"/>
  <c r="CU198" i="36" s="1"/>
  <c r="CU199" i="36" s="1"/>
  <c r="CU200" i="36" s="1"/>
  <c r="CU201" i="36" s="1"/>
  <c r="CU202" i="36" s="1"/>
  <c r="CU203" i="36" s="1"/>
  <c r="CU204" i="36" s="1"/>
  <c r="CU205" i="36" s="1"/>
  <c r="CU206" i="36" s="1"/>
  <c r="CU207" i="36" s="1"/>
  <c r="CU208" i="36" s="1"/>
  <c r="CU209" i="36" s="1"/>
  <c r="CU210" i="36" s="1"/>
  <c r="CU211" i="36" s="1"/>
  <c r="CU212" i="36" s="1"/>
  <c r="CU213" i="36" s="1"/>
  <c r="CU214" i="36" s="1"/>
  <c r="CU215" i="36" s="1"/>
  <c r="CU216" i="36" s="1"/>
  <c r="CU217" i="36" s="1"/>
  <c r="CU218" i="36" s="1"/>
  <c r="CU219" i="36" s="1"/>
  <c r="CU220" i="36" s="1"/>
  <c r="CV197" i="36" s="1"/>
  <c r="CV198" i="36" s="1"/>
  <c r="CV199" i="36" s="1"/>
  <c r="CV200" i="36" s="1"/>
  <c r="CV201" i="36" s="1"/>
  <c r="CV202" i="36" s="1"/>
  <c r="CV203" i="36" s="1"/>
  <c r="CV204" i="36" s="1"/>
  <c r="CV205" i="36" s="1"/>
  <c r="CV206" i="36" s="1"/>
  <c r="CV207" i="36" s="1"/>
  <c r="CV208" i="36" s="1"/>
  <c r="CV209" i="36" s="1"/>
  <c r="CV210" i="36" s="1"/>
  <c r="CV211" i="36" s="1"/>
  <c r="CV212" i="36" s="1"/>
  <c r="CV213" i="36" s="1"/>
  <c r="CV214" i="36" s="1"/>
  <c r="CV215" i="36" s="1"/>
  <c r="CV216" i="36" s="1"/>
  <c r="CV217" i="36" s="1"/>
  <c r="CV218" i="36" s="1"/>
  <c r="CV219" i="36" s="1"/>
  <c r="CV220" i="36" s="1"/>
  <c r="CW197" i="36" s="1"/>
  <c r="CW198" i="36" s="1"/>
  <c r="CW199" i="36" s="1"/>
  <c r="CW200" i="36" s="1"/>
  <c r="CW201" i="36" s="1"/>
  <c r="CW202" i="36" s="1"/>
  <c r="CW203" i="36" s="1"/>
  <c r="CW204" i="36" s="1"/>
  <c r="CW205" i="36" s="1"/>
  <c r="CW206" i="36" s="1"/>
  <c r="CW207" i="36" s="1"/>
  <c r="CW208" i="36" s="1"/>
  <c r="CW209" i="36" s="1"/>
  <c r="CW210" i="36" s="1"/>
  <c r="CW211" i="36" s="1"/>
  <c r="CW212" i="36" s="1"/>
  <c r="CW213" i="36" s="1"/>
  <c r="CW214" i="36" s="1"/>
  <c r="CW215" i="36" s="1"/>
  <c r="CW216" i="36" s="1"/>
  <c r="CW217" i="36" s="1"/>
  <c r="CW218" i="36" s="1"/>
  <c r="CW219" i="36" s="1"/>
  <c r="CW220" i="36" s="1"/>
  <c r="CX197" i="36" s="1"/>
  <c r="CX198" i="36" s="1"/>
  <c r="CX199" i="36" s="1"/>
  <c r="CX200" i="36" s="1"/>
  <c r="CX201" i="36" s="1"/>
  <c r="CX202" i="36" s="1"/>
  <c r="CX203" i="36" s="1"/>
  <c r="CX204" i="36" s="1"/>
  <c r="CX205" i="36" s="1"/>
  <c r="CX206" i="36" s="1"/>
  <c r="CX207" i="36" s="1"/>
  <c r="CX208" i="36" s="1"/>
  <c r="CX209" i="36" s="1"/>
  <c r="CX210" i="36" s="1"/>
  <c r="CX211" i="36" s="1"/>
  <c r="CX212" i="36" s="1"/>
  <c r="CX213" i="36" s="1"/>
  <c r="CX214" i="36" s="1"/>
  <c r="CX215" i="36" s="1"/>
  <c r="CX216" i="36" s="1"/>
  <c r="CX217" i="36" s="1"/>
  <c r="CX218" i="36" s="1"/>
  <c r="CX219" i="36" s="1"/>
  <c r="CX220" i="36" s="1"/>
  <c r="CY197" i="36" s="1"/>
  <c r="CY198" i="36" s="1"/>
  <c r="CY199" i="36" s="1"/>
  <c r="CY200" i="36" s="1"/>
  <c r="CY201" i="36" s="1"/>
  <c r="CY202" i="36" s="1"/>
  <c r="CY203" i="36" s="1"/>
  <c r="CY204" i="36" s="1"/>
  <c r="CY205" i="36" s="1"/>
  <c r="CY206" i="36" s="1"/>
  <c r="CY207" i="36" s="1"/>
  <c r="CY208" i="36" s="1"/>
  <c r="CY209" i="36" s="1"/>
  <c r="CY210" i="36" s="1"/>
  <c r="CY211" i="36" s="1"/>
  <c r="CY212" i="36" s="1"/>
  <c r="CY213" i="36" s="1"/>
  <c r="CY214" i="36" s="1"/>
  <c r="CY215" i="36" s="1"/>
  <c r="CY216" i="36" s="1"/>
  <c r="CY217" i="36" s="1"/>
  <c r="CY218" i="36" s="1"/>
  <c r="CY219" i="36" s="1"/>
  <c r="CY220" i="36" s="1"/>
  <c r="CZ197" i="36" s="1"/>
  <c r="CZ198" i="36" s="1"/>
  <c r="CZ199" i="36" s="1"/>
  <c r="CZ200" i="36" s="1"/>
  <c r="CZ201" i="36" s="1"/>
  <c r="CZ202" i="36" s="1"/>
  <c r="CZ203" i="36" s="1"/>
  <c r="CZ204" i="36" s="1"/>
  <c r="CZ205" i="36" s="1"/>
  <c r="CZ206" i="36" s="1"/>
  <c r="CZ207" i="36" s="1"/>
  <c r="CZ208" i="36" s="1"/>
  <c r="CZ209" i="36" s="1"/>
  <c r="CZ210" i="36" s="1"/>
  <c r="CZ211" i="36" s="1"/>
  <c r="CZ212" i="36" s="1"/>
  <c r="CZ213" i="36" s="1"/>
  <c r="CZ214" i="36" s="1"/>
  <c r="CZ215" i="36" s="1"/>
  <c r="CZ216" i="36" s="1"/>
  <c r="CZ217" i="36" s="1"/>
  <c r="CZ218" i="36" s="1"/>
  <c r="CZ219" i="36" s="1"/>
  <c r="CZ220" i="36" s="1"/>
  <c r="DA197" i="36" s="1"/>
  <c r="DA198" i="36" s="1"/>
  <c r="DA199" i="36" s="1"/>
  <c r="DA200" i="36" s="1"/>
  <c r="DA201" i="36" s="1"/>
  <c r="DA202" i="36" s="1"/>
  <c r="DA203" i="36" s="1"/>
  <c r="DA204" i="36" s="1"/>
  <c r="DA205" i="36" s="1"/>
  <c r="DA206" i="36" s="1"/>
  <c r="DA207" i="36" s="1"/>
  <c r="DA208" i="36" s="1"/>
  <c r="DA209" i="36" s="1"/>
  <c r="DA210" i="36" s="1"/>
  <c r="DA211" i="36" s="1"/>
  <c r="DA212" i="36" s="1"/>
  <c r="DA213" i="36" s="1"/>
  <c r="DA214" i="36" s="1"/>
  <c r="DA215" i="36" s="1"/>
  <c r="DA216" i="36" s="1"/>
  <c r="DA217" i="36" s="1"/>
  <c r="DA218" i="36" s="1"/>
  <c r="DA219" i="36" s="1"/>
  <c r="DA220" i="36" s="1"/>
  <c r="DB197" i="36" s="1"/>
  <c r="DB198" i="36" s="1"/>
  <c r="DB199" i="36" s="1"/>
  <c r="DB200" i="36" s="1"/>
  <c r="DB201" i="36" s="1"/>
  <c r="DB202" i="36" s="1"/>
  <c r="DB203" i="36" s="1"/>
  <c r="DB204" i="36" s="1"/>
  <c r="DB205" i="36" s="1"/>
  <c r="DB206" i="36" s="1"/>
  <c r="DB207" i="36" s="1"/>
  <c r="DB208" i="36" s="1"/>
  <c r="DB209" i="36" s="1"/>
  <c r="DB210" i="36" s="1"/>
  <c r="DB211" i="36" s="1"/>
  <c r="DB212" i="36" s="1"/>
  <c r="DB213" i="36" s="1"/>
  <c r="DB214" i="36" s="1"/>
  <c r="DB215" i="36" s="1"/>
  <c r="DB216" i="36" s="1"/>
  <c r="DB217" i="36" s="1"/>
  <c r="DB218" i="36" s="1"/>
  <c r="DB219" i="36" s="1"/>
  <c r="DB220" i="36" s="1"/>
  <c r="DC197" i="36" s="1"/>
  <c r="DC198" i="36" s="1"/>
  <c r="DC199" i="36" s="1"/>
  <c r="DC200" i="36" s="1"/>
  <c r="DC201" i="36" s="1"/>
  <c r="DC202" i="36" s="1"/>
  <c r="DC203" i="36" s="1"/>
  <c r="DC204" i="36" s="1"/>
  <c r="DC205" i="36" s="1"/>
  <c r="DC206" i="36" s="1"/>
  <c r="DC207" i="36" s="1"/>
  <c r="DC208" i="36" s="1"/>
  <c r="DC209" i="36" s="1"/>
  <c r="DC210" i="36" s="1"/>
  <c r="DC211" i="36" s="1"/>
  <c r="DC212" i="36" s="1"/>
  <c r="DC213" i="36" s="1"/>
  <c r="DC214" i="36" s="1"/>
  <c r="DC215" i="36" s="1"/>
  <c r="DC216" i="36" s="1"/>
  <c r="DC217" i="36" s="1"/>
  <c r="DC218" i="36" s="1"/>
  <c r="DC219" i="36" s="1"/>
  <c r="DC220" i="36" s="1"/>
  <c r="DD197" i="36" s="1"/>
  <c r="DD198" i="36" s="1"/>
  <c r="DD199" i="36" s="1"/>
  <c r="DD200" i="36" s="1"/>
  <c r="DD201" i="36" s="1"/>
  <c r="DD202" i="36" s="1"/>
  <c r="DD203" i="36" s="1"/>
  <c r="DD204" i="36" s="1"/>
  <c r="DD205" i="36" s="1"/>
  <c r="DD206" i="36" s="1"/>
  <c r="DD207" i="36" s="1"/>
  <c r="DD208" i="36" s="1"/>
  <c r="DD209" i="36" s="1"/>
  <c r="DD210" i="36" s="1"/>
  <c r="DD211" i="36" s="1"/>
  <c r="DD212" i="36" s="1"/>
  <c r="DD213" i="36" s="1"/>
  <c r="DD214" i="36" s="1"/>
  <c r="DD215" i="36" s="1"/>
  <c r="DD216" i="36" s="1"/>
  <c r="DD217" i="36" s="1"/>
  <c r="DD218" i="36" s="1"/>
  <c r="DD219" i="36" s="1"/>
  <c r="DD220" i="36" s="1"/>
  <c r="DE197" i="36" s="1"/>
  <c r="DE198" i="36" s="1"/>
  <c r="DE199" i="36" s="1"/>
  <c r="DE200" i="36" s="1"/>
  <c r="DE201" i="36" s="1"/>
  <c r="DE202" i="36" s="1"/>
  <c r="DE203" i="36" s="1"/>
  <c r="DE204" i="36" s="1"/>
  <c r="DE205" i="36" s="1"/>
  <c r="DE206" i="36" s="1"/>
  <c r="DE207" i="36" s="1"/>
  <c r="DE208" i="36" s="1"/>
  <c r="DE209" i="36" s="1"/>
  <c r="DE210" i="36" s="1"/>
  <c r="DE211" i="36" s="1"/>
  <c r="DE212" i="36" s="1"/>
  <c r="DE213" i="36" s="1"/>
  <c r="DE214" i="36" s="1"/>
  <c r="DE215" i="36" s="1"/>
  <c r="DE216" i="36" s="1"/>
  <c r="DE217" i="36" s="1"/>
  <c r="DE218" i="36" s="1"/>
  <c r="DE219" i="36" s="1"/>
  <c r="DE220" i="36" s="1"/>
  <c r="DF197" i="36" s="1"/>
  <c r="DF198" i="36" s="1"/>
  <c r="DF199" i="36" s="1"/>
  <c r="DF200" i="36" s="1"/>
  <c r="DF201" i="36" s="1"/>
  <c r="DF202" i="36" s="1"/>
  <c r="DF203" i="36" s="1"/>
  <c r="DF204" i="36" s="1"/>
  <c r="DF205" i="36" s="1"/>
  <c r="DF206" i="36" s="1"/>
  <c r="DF207" i="36" s="1"/>
  <c r="DF208" i="36" s="1"/>
  <c r="DF209" i="36" s="1"/>
  <c r="DF210" i="36" s="1"/>
  <c r="DF211" i="36" s="1"/>
  <c r="DF212" i="36" s="1"/>
  <c r="DF213" i="36" s="1"/>
  <c r="DF214" i="36" s="1"/>
  <c r="DF215" i="36" s="1"/>
  <c r="DF216" i="36" s="1"/>
  <c r="DF217" i="36" s="1"/>
  <c r="DF218" i="36" s="1"/>
  <c r="DF219" i="36" s="1"/>
  <c r="DF220" i="36" s="1"/>
  <c r="DG197" i="36" s="1"/>
  <c r="DG198" i="36" s="1"/>
  <c r="DG199" i="36" s="1"/>
  <c r="DG200" i="36" s="1"/>
  <c r="DG201" i="36" s="1"/>
  <c r="DG202" i="36" s="1"/>
  <c r="DG203" i="36" s="1"/>
  <c r="DG204" i="36" s="1"/>
  <c r="DG205" i="36" s="1"/>
  <c r="DG206" i="36" s="1"/>
  <c r="DG207" i="36" s="1"/>
  <c r="DG208" i="36" s="1"/>
  <c r="DG209" i="36" s="1"/>
  <c r="DG210" i="36" s="1"/>
  <c r="DG211" i="36" s="1"/>
  <c r="DG212" i="36" s="1"/>
  <c r="DG213" i="36" s="1"/>
  <c r="DG214" i="36" s="1"/>
  <c r="DG215" i="36" s="1"/>
  <c r="DG216" i="36" s="1"/>
  <c r="DG217" i="36" s="1"/>
  <c r="DG218" i="36" s="1"/>
  <c r="DG219" i="36" s="1"/>
  <c r="DG220" i="36" s="1"/>
  <c r="DH197" i="36" s="1"/>
  <c r="DH198" i="36" s="1"/>
  <c r="DH199" i="36" s="1"/>
  <c r="DH200" i="36" s="1"/>
  <c r="DH201" i="36" s="1"/>
  <c r="DH202" i="36" s="1"/>
  <c r="DH203" i="36" s="1"/>
  <c r="DH204" i="36" s="1"/>
  <c r="DH205" i="36" s="1"/>
  <c r="DH206" i="36" s="1"/>
  <c r="DH207" i="36" s="1"/>
  <c r="DH208" i="36" s="1"/>
  <c r="DH209" i="36" s="1"/>
  <c r="DH210" i="36" s="1"/>
  <c r="DH211" i="36" s="1"/>
  <c r="DH212" i="36" s="1"/>
  <c r="DH213" i="36" s="1"/>
  <c r="DH214" i="36" s="1"/>
  <c r="DH215" i="36" s="1"/>
  <c r="DH216" i="36" s="1"/>
  <c r="DH217" i="36" s="1"/>
  <c r="DH218" i="36" s="1"/>
  <c r="DH219" i="36" s="1"/>
  <c r="DH220" i="36" s="1"/>
  <c r="DI197" i="36" s="1"/>
  <c r="DI198" i="36" s="1"/>
  <c r="DI199" i="36" s="1"/>
  <c r="DI200" i="36" s="1"/>
  <c r="DI201" i="36" s="1"/>
  <c r="DI202" i="36" s="1"/>
  <c r="DI203" i="36" s="1"/>
  <c r="DI204" i="36" s="1"/>
  <c r="DI205" i="36" s="1"/>
  <c r="DI206" i="36" s="1"/>
  <c r="DI207" i="36" s="1"/>
  <c r="DI208" i="36" s="1"/>
  <c r="DI209" i="36" s="1"/>
  <c r="DI210" i="36" s="1"/>
  <c r="DI211" i="36" s="1"/>
  <c r="DI212" i="36" s="1"/>
  <c r="DI213" i="36" s="1"/>
  <c r="DI214" i="36" s="1"/>
  <c r="DI215" i="36" s="1"/>
  <c r="DI216" i="36" s="1"/>
  <c r="DI217" i="36" s="1"/>
  <c r="DI218" i="36" s="1"/>
  <c r="DI219" i="36" s="1"/>
  <c r="DI220" i="36" s="1"/>
  <c r="DJ197" i="36" s="1"/>
  <c r="DJ198" i="36" s="1"/>
  <c r="DJ199" i="36" s="1"/>
  <c r="DJ200" i="36" s="1"/>
  <c r="DJ201" i="36" s="1"/>
  <c r="DJ202" i="36" s="1"/>
  <c r="DJ203" i="36" s="1"/>
  <c r="DJ204" i="36" s="1"/>
  <c r="DJ205" i="36" s="1"/>
  <c r="DJ206" i="36" s="1"/>
  <c r="DJ207" i="36" s="1"/>
  <c r="DJ208" i="36" s="1"/>
  <c r="DJ209" i="36" s="1"/>
  <c r="DJ210" i="36" s="1"/>
  <c r="DJ211" i="36" s="1"/>
  <c r="DJ212" i="36" s="1"/>
  <c r="DJ213" i="36" s="1"/>
  <c r="DJ214" i="36" s="1"/>
  <c r="DJ215" i="36" s="1"/>
  <c r="DJ216" i="36" s="1"/>
  <c r="DJ217" i="36" s="1"/>
  <c r="DJ218" i="36" s="1"/>
  <c r="DJ219" i="36" s="1"/>
  <c r="DJ220" i="36" s="1"/>
  <c r="DK197" i="36" s="1"/>
  <c r="DK198" i="36" s="1"/>
  <c r="DK199" i="36" s="1"/>
  <c r="DK200" i="36" s="1"/>
  <c r="DK201" i="36" s="1"/>
  <c r="DK202" i="36" s="1"/>
  <c r="DK203" i="36" s="1"/>
  <c r="DK204" i="36" s="1"/>
  <c r="DK205" i="36" s="1"/>
  <c r="DK206" i="36" s="1"/>
  <c r="DK207" i="36" s="1"/>
  <c r="DK208" i="36" s="1"/>
  <c r="DK209" i="36" s="1"/>
  <c r="DK210" i="36" s="1"/>
  <c r="DK211" i="36" s="1"/>
  <c r="DK212" i="36" s="1"/>
  <c r="DK213" i="36" s="1"/>
  <c r="DK214" i="36" s="1"/>
  <c r="DK215" i="36" s="1"/>
  <c r="DK216" i="36" s="1"/>
  <c r="DK217" i="36" s="1"/>
  <c r="DK218" i="36" s="1"/>
  <c r="DK219" i="36" s="1"/>
  <c r="DK220" i="36" s="1"/>
  <c r="DL197" i="36" s="1"/>
  <c r="DL198" i="36" s="1"/>
  <c r="DL199" i="36" s="1"/>
  <c r="DL200" i="36" s="1"/>
  <c r="DL201" i="36" s="1"/>
  <c r="DL202" i="36" s="1"/>
  <c r="DL203" i="36" s="1"/>
  <c r="DL204" i="36" s="1"/>
  <c r="DL205" i="36" s="1"/>
  <c r="DL206" i="36" s="1"/>
  <c r="DL207" i="36" s="1"/>
  <c r="DL208" i="36" s="1"/>
  <c r="DL209" i="36" s="1"/>
  <c r="DL210" i="36" s="1"/>
  <c r="DL211" i="36" s="1"/>
  <c r="DL212" i="36" s="1"/>
  <c r="DL213" i="36" s="1"/>
  <c r="DL214" i="36" s="1"/>
  <c r="DL215" i="36" s="1"/>
  <c r="DL216" i="36" s="1"/>
  <c r="DL217" i="36" s="1"/>
  <c r="DL218" i="36" s="1"/>
  <c r="DL219" i="36" s="1"/>
  <c r="DL220" i="36" s="1"/>
  <c r="DM197" i="36" s="1"/>
  <c r="DM198" i="36" s="1"/>
  <c r="DM199" i="36" s="1"/>
  <c r="DM200" i="36" s="1"/>
  <c r="DM201" i="36" s="1"/>
  <c r="DM202" i="36" s="1"/>
  <c r="DM203" i="36" s="1"/>
  <c r="DM204" i="36" s="1"/>
  <c r="DM205" i="36" s="1"/>
  <c r="DM206" i="36" s="1"/>
  <c r="DM207" i="36" s="1"/>
  <c r="DM208" i="36" s="1"/>
  <c r="DM209" i="36" s="1"/>
  <c r="DM210" i="36" s="1"/>
  <c r="DM211" i="36" s="1"/>
  <c r="DM212" i="36" s="1"/>
  <c r="DM213" i="36" s="1"/>
  <c r="DM214" i="36" s="1"/>
  <c r="DM215" i="36" s="1"/>
  <c r="DM216" i="36" s="1"/>
  <c r="DM217" i="36" s="1"/>
  <c r="DM218" i="36" s="1"/>
  <c r="DM219" i="36" s="1"/>
  <c r="DM220" i="36" s="1"/>
  <c r="CI228" i="36" s="1"/>
  <c r="DN220" i="36" l="1"/>
  <c r="CI229" i="36"/>
  <c r="CI230" i="36" s="1"/>
  <c r="CI231" i="36" s="1"/>
  <c r="CI232" i="36" s="1"/>
  <c r="CI233" i="36" s="1"/>
  <c r="CI234" i="36" s="1"/>
  <c r="CI235" i="36" s="1"/>
  <c r="CI236" i="36" s="1"/>
  <c r="CI237" i="36" s="1"/>
  <c r="CI238" i="36" s="1"/>
  <c r="CI239" i="36" s="1"/>
  <c r="CI240" i="36" s="1"/>
  <c r="CI241" i="36" s="1"/>
  <c r="CI242" i="36" s="1"/>
  <c r="CI243" i="36" s="1"/>
  <c r="CI244" i="36" s="1"/>
  <c r="CI245" i="36" s="1"/>
  <c r="CI246" i="36" s="1"/>
  <c r="CI247" i="36" s="1"/>
  <c r="CI248" i="36" s="1"/>
  <c r="CI249" i="36" s="1"/>
  <c r="CI250" i="36" s="1"/>
  <c r="CI251" i="36" s="1"/>
  <c r="CJ228" i="36" s="1"/>
  <c r="CJ229" i="36" s="1"/>
  <c r="CJ230" i="36" s="1"/>
  <c r="CJ231" i="36" s="1"/>
  <c r="CJ232" i="36" s="1"/>
  <c r="CJ233" i="36" s="1"/>
  <c r="CJ234" i="36" s="1"/>
  <c r="CJ235" i="36" s="1"/>
  <c r="CJ236" i="36" s="1"/>
  <c r="CJ237" i="36" s="1"/>
  <c r="CJ238" i="36" s="1"/>
  <c r="CJ239" i="36" s="1"/>
  <c r="CJ240" i="36" s="1"/>
  <c r="CJ241" i="36" s="1"/>
  <c r="CJ242" i="36" s="1"/>
  <c r="CJ243" i="36" s="1"/>
  <c r="CJ244" i="36" s="1"/>
  <c r="CJ245" i="36" s="1"/>
  <c r="CJ246" i="36" s="1"/>
  <c r="CJ247" i="36" s="1"/>
  <c r="CJ248" i="36" s="1"/>
  <c r="CJ249" i="36" s="1"/>
  <c r="CJ250" i="36" s="1"/>
  <c r="CJ251" i="36" s="1"/>
  <c r="CK228" i="36" s="1"/>
  <c r="CK229" i="36" s="1"/>
  <c r="CK230" i="36" s="1"/>
  <c r="CK231" i="36" s="1"/>
  <c r="CK232" i="36" s="1"/>
  <c r="CK233" i="36" s="1"/>
  <c r="CK234" i="36" s="1"/>
  <c r="CK235" i="36" s="1"/>
  <c r="CK236" i="36" s="1"/>
  <c r="CK237" i="36" s="1"/>
  <c r="CK238" i="36" s="1"/>
  <c r="CK239" i="36" s="1"/>
  <c r="CK240" i="36" s="1"/>
  <c r="CK241" i="36" s="1"/>
  <c r="CK242" i="36" s="1"/>
  <c r="CK243" i="36" s="1"/>
  <c r="CK244" i="36" s="1"/>
  <c r="CK245" i="36" s="1"/>
  <c r="CK246" i="36" s="1"/>
  <c r="CK247" i="36" s="1"/>
  <c r="CK248" i="36" s="1"/>
  <c r="CK249" i="36" s="1"/>
  <c r="CK250" i="36" s="1"/>
  <c r="CK251" i="36" s="1"/>
  <c r="CL228" i="36" s="1"/>
  <c r="CL229" i="36" s="1"/>
  <c r="CL230" i="36" s="1"/>
  <c r="CL231" i="36" s="1"/>
  <c r="CL232" i="36" s="1"/>
  <c r="CL233" i="36" s="1"/>
  <c r="CL234" i="36" s="1"/>
  <c r="CL235" i="36" s="1"/>
  <c r="CL236" i="36" s="1"/>
  <c r="CL237" i="36" s="1"/>
  <c r="CL238" i="36" s="1"/>
  <c r="CL239" i="36" s="1"/>
  <c r="CL240" i="36" s="1"/>
  <c r="CL241" i="36" s="1"/>
  <c r="CL242" i="36" s="1"/>
  <c r="CL243" i="36" s="1"/>
  <c r="CL244" i="36" s="1"/>
  <c r="CL245" i="36" s="1"/>
  <c r="CL246" i="36" s="1"/>
  <c r="CL247" i="36" s="1"/>
  <c r="CL248" i="36" s="1"/>
  <c r="CL249" i="36" s="1"/>
  <c r="CL250" i="36" s="1"/>
  <c r="CL251" i="36" s="1"/>
  <c r="CM228" i="36" s="1"/>
  <c r="CM229" i="36" s="1"/>
  <c r="CM230" i="36" s="1"/>
  <c r="CM231" i="36" s="1"/>
  <c r="CM232" i="36" s="1"/>
  <c r="CM233" i="36" s="1"/>
  <c r="CM234" i="36" s="1"/>
  <c r="CM235" i="36" s="1"/>
  <c r="CM236" i="36" s="1"/>
  <c r="CM237" i="36" s="1"/>
  <c r="CM238" i="36" s="1"/>
  <c r="CM239" i="36" s="1"/>
  <c r="CM240" i="36" s="1"/>
  <c r="CM241" i="36" s="1"/>
  <c r="CM242" i="36" s="1"/>
  <c r="CM243" i="36" s="1"/>
  <c r="CM244" i="36" s="1"/>
  <c r="CM245" i="36" s="1"/>
  <c r="CM246" i="36" s="1"/>
  <c r="CM247" i="36" s="1"/>
  <c r="CM248" i="36" s="1"/>
  <c r="CM249" i="36" s="1"/>
  <c r="CM250" i="36" s="1"/>
  <c r="CM251" i="36" s="1"/>
  <c r="CN228" i="36" s="1"/>
  <c r="CN229" i="36" s="1"/>
  <c r="CN230" i="36" s="1"/>
  <c r="CN231" i="36" s="1"/>
  <c r="CN232" i="36" s="1"/>
  <c r="CN233" i="36" s="1"/>
  <c r="CN234" i="36" s="1"/>
  <c r="CN235" i="36" s="1"/>
  <c r="CN236" i="36" s="1"/>
  <c r="CN237" i="36" s="1"/>
  <c r="CN238" i="36" s="1"/>
  <c r="CN239" i="36" s="1"/>
  <c r="CN240" i="36" s="1"/>
  <c r="CN241" i="36" s="1"/>
  <c r="CN242" i="36" s="1"/>
  <c r="CN243" i="36" s="1"/>
  <c r="CN244" i="36" s="1"/>
  <c r="CN245" i="36" s="1"/>
  <c r="CN246" i="36" s="1"/>
  <c r="CN247" i="36" s="1"/>
  <c r="CN248" i="36" s="1"/>
  <c r="CN249" i="36" s="1"/>
  <c r="CN250" i="36" s="1"/>
  <c r="CN251" i="36" s="1"/>
  <c r="CO228" i="36" s="1"/>
  <c r="CO229" i="36" s="1"/>
  <c r="CO230" i="36" s="1"/>
  <c r="CO231" i="36" s="1"/>
  <c r="CO232" i="36" s="1"/>
  <c r="CO233" i="36" s="1"/>
  <c r="CO234" i="36" s="1"/>
  <c r="CO235" i="36" s="1"/>
  <c r="CO236" i="36" s="1"/>
  <c r="CO237" i="36" s="1"/>
  <c r="CO238" i="36" s="1"/>
  <c r="CO239" i="36" s="1"/>
  <c r="CO240" i="36" s="1"/>
  <c r="CO241" i="36" s="1"/>
  <c r="CO242" i="36" s="1"/>
  <c r="CO243" i="36" s="1"/>
  <c r="CO244" i="36" s="1"/>
  <c r="CO245" i="36" s="1"/>
  <c r="CO246" i="36" s="1"/>
  <c r="CO247" i="36" s="1"/>
  <c r="CO248" i="36" s="1"/>
  <c r="CO249" i="36" s="1"/>
  <c r="CO250" i="36" s="1"/>
  <c r="CO251" i="36" s="1"/>
  <c r="CP228" i="36" s="1"/>
  <c r="CP229" i="36" s="1"/>
  <c r="CP230" i="36" s="1"/>
  <c r="CP231" i="36" s="1"/>
  <c r="CP232" i="36" s="1"/>
  <c r="CP233" i="36" s="1"/>
  <c r="CP234" i="36" s="1"/>
  <c r="CP235" i="36" s="1"/>
  <c r="CP236" i="36" s="1"/>
  <c r="CP237" i="36" s="1"/>
  <c r="CP238" i="36" s="1"/>
  <c r="CP239" i="36" s="1"/>
  <c r="CP240" i="36" s="1"/>
  <c r="CP241" i="36" s="1"/>
  <c r="CP242" i="36" s="1"/>
  <c r="CP243" i="36" s="1"/>
  <c r="CP244" i="36" s="1"/>
  <c r="CP245" i="36" s="1"/>
  <c r="CP246" i="36" s="1"/>
  <c r="CP247" i="36" s="1"/>
  <c r="CP248" i="36" s="1"/>
  <c r="CP249" i="36" s="1"/>
  <c r="CP250" i="36" s="1"/>
  <c r="CP251" i="36" s="1"/>
  <c r="CQ228" i="36" s="1"/>
  <c r="CQ229" i="36" s="1"/>
  <c r="CQ230" i="36" s="1"/>
  <c r="CQ231" i="36" s="1"/>
  <c r="CQ232" i="36" s="1"/>
  <c r="CQ233" i="36" s="1"/>
  <c r="CQ234" i="36" s="1"/>
  <c r="CQ235" i="36" s="1"/>
  <c r="CQ236" i="36" s="1"/>
  <c r="CQ237" i="36" s="1"/>
  <c r="CQ238" i="36" s="1"/>
  <c r="CQ239" i="36" s="1"/>
  <c r="CQ240" i="36" s="1"/>
  <c r="CQ241" i="36" s="1"/>
  <c r="CQ242" i="36" s="1"/>
  <c r="CQ243" i="36" s="1"/>
  <c r="CQ244" i="36" s="1"/>
  <c r="CQ245" i="36" s="1"/>
  <c r="CQ246" i="36" s="1"/>
  <c r="CQ247" i="36" s="1"/>
  <c r="CQ248" i="36" s="1"/>
  <c r="CQ249" i="36" s="1"/>
  <c r="CQ250" i="36" s="1"/>
  <c r="CQ251" i="36" s="1"/>
  <c r="CR228" i="36" s="1"/>
  <c r="CR229" i="36" s="1"/>
  <c r="CR230" i="36" s="1"/>
  <c r="CR231" i="36" s="1"/>
  <c r="CR232" i="36" s="1"/>
  <c r="CR233" i="36" s="1"/>
  <c r="CR234" i="36" s="1"/>
  <c r="CR235" i="36" s="1"/>
  <c r="CR236" i="36" s="1"/>
  <c r="CR237" i="36" s="1"/>
  <c r="CR238" i="36" s="1"/>
  <c r="CR239" i="36" s="1"/>
  <c r="CR240" i="36" s="1"/>
  <c r="CR241" i="36" s="1"/>
  <c r="CR242" i="36" s="1"/>
  <c r="CR243" i="36" s="1"/>
  <c r="CR244" i="36" s="1"/>
  <c r="CR245" i="36" s="1"/>
  <c r="CR246" i="36" s="1"/>
  <c r="CR247" i="36" s="1"/>
  <c r="CR248" i="36" s="1"/>
  <c r="CR249" i="36" s="1"/>
  <c r="CR250" i="36" s="1"/>
  <c r="CR251" i="36" s="1"/>
  <c r="CS228" i="36" s="1"/>
  <c r="CS229" i="36" s="1"/>
  <c r="CS230" i="36" s="1"/>
  <c r="CS231" i="36" s="1"/>
  <c r="CS232" i="36" s="1"/>
  <c r="CS233" i="36" s="1"/>
  <c r="CS234" i="36" s="1"/>
  <c r="CS235" i="36" s="1"/>
  <c r="CS236" i="36" s="1"/>
  <c r="CS237" i="36" s="1"/>
  <c r="CS238" i="36" s="1"/>
  <c r="CS239" i="36" s="1"/>
  <c r="CS240" i="36" s="1"/>
  <c r="CS241" i="36" s="1"/>
  <c r="CS242" i="36" s="1"/>
  <c r="CS243" i="36" s="1"/>
  <c r="CS244" i="36" s="1"/>
  <c r="CS245" i="36" s="1"/>
  <c r="CS246" i="36" s="1"/>
  <c r="CS247" i="36" s="1"/>
  <c r="CS248" i="36" s="1"/>
  <c r="CS249" i="36" s="1"/>
  <c r="CS250" i="36" s="1"/>
  <c r="CS251" i="36" s="1"/>
  <c r="CT228" i="36" s="1"/>
  <c r="CT229" i="36" s="1"/>
  <c r="CT230" i="36" s="1"/>
  <c r="CT231" i="36" s="1"/>
  <c r="CT232" i="36" s="1"/>
  <c r="CT233" i="36" s="1"/>
  <c r="CT234" i="36" s="1"/>
  <c r="CT235" i="36" s="1"/>
  <c r="CT236" i="36" s="1"/>
  <c r="CT237" i="36" s="1"/>
  <c r="CT238" i="36" s="1"/>
  <c r="CT239" i="36" s="1"/>
  <c r="CT240" i="36" s="1"/>
  <c r="CT241" i="36" s="1"/>
  <c r="CT242" i="36" s="1"/>
  <c r="CT243" i="36" s="1"/>
  <c r="CT244" i="36" s="1"/>
  <c r="CT245" i="36" s="1"/>
  <c r="CT246" i="36" s="1"/>
  <c r="CT247" i="36" s="1"/>
  <c r="CT248" i="36" s="1"/>
  <c r="CT249" i="36" s="1"/>
  <c r="CT250" i="36" s="1"/>
  <c r="CT251" i="36" s="1"/>
  <c r="CU228" i="36" s="1"/>
  <c r="CU229" i="36" s="1"/>
  <c r="CU230" i="36" s="1"/>
  <c r="CU231" i="36" s="1"/>
  <c r="CU232" i="36" s="1"/>
  <c r="CU233" i="36" s="1"/>
  <c r="CU234" i="36" s="1"/>
  <c r="CU235" i="36" s="1"/>
  <c r="CU236" i="36" s="1"/>
  <c r="CU237" i="36" s="1"/>
  <c r="CU238" i="36" s="1"/>
  <c r="CU239" i="36" s="1"/>
  <c r="CU240" i="36" s="1"/>
  <c r="CU241" i="36" s="1"/>
  <c r="CU242" i="36" s="1"/>
  <c r="CU243" i="36" s="1"/>
  <c r="CU244" i="36" s="1"/>
  <c r="CU245" i="36" s="1"/>
  <c r="CU246" i="36" s="1"/>
  <c r="CU247" i="36" s="1"/>
  <c r="CU248" i="36" s="1"/>
  <c r="CU249" i="36" s="1"/>
  <c r="CU250" i="36" s="1"/>
  <c r="CU251" i="36" s="1"/>
  <c r="CV228" i="36" s="1"/>
  <c r="CV229" i="36" s="1"/>
  <c r="CV230" i="36" s="1"/>
  <c r="CV231" i="36" s="1"/>
  <c r="CV232" i="36" s="1"/>
  <c r="CV233" i="36" s="1"/>
  <c r="CV234" i="36" s="1"/>
  <c r="CV235" i="36" s="1"/>
  <c r="CV236" i="36" s="1"/>
  <c r="CV237" i="36" s="1"/>
  <c r="CV238" i="36" s="1"/>
  <c r="CV239" i="36" s="1"/>
  <c r="CV240" i="36" s="1"/>
  <c r="CV241" i="36" s="1"/>
  <c r="CV242" i="36" s="1"/>
  <c r="CV243" i="36" s="1"/>
  <c r="CV244" i="36" s="1"/>
  <c r="CV245" i="36" s="1"/>
  <c r="CV246" i="36" s="1"/>
  <c r="CV247" i="36" s="1"/>
  <c r="CV248" i="36" s="1"/>
  <c r="CV249" i="36" s="1"/>
  <c r="CV250" i="36" s="1"/>
  <c r="CV251" i="36" s="1"/>
  <c r="CW228" i="36" s="1"/>
  <c r="CW229" i="36" s="1"/>
  <c r="CW230" i="36" s="1"/>
  <c r="CW231" i="36" s="1"/>
  <c r="CW232" i="36" s="1"/>
  <c r="CW233" i="36" s="1"/>
  <c r="CW234" i="36" s="1"/>
  <c r="CW235" i="36" s="1"/>
  <c r="CW236" i="36" s="1"/>
  <c r="CW237" i="36" s="1"/>
  <c r="CW238" i="36" s="1"/>
  <c r="CW239" i="36" s="1"/>
  <c r="CW240" i="36" s="1"/>
  <c r="CW241" i="36" s="1"/>
  <c r="CW242" i="36" s="1"/>
  <c r="CW243" i="36" s="1"/>
  <c r="CW244" i="36" s="1"/>
  <c r="CW245" i="36" s="1"/>
  <c r="CW246" i="36" s="1"/>
  <c r="CW247" i="36" s="1"/>
  <c r="CW248" i="36" s="1"/>
  <c r="CW249" i="36" s="1"/>
  <c r="CW250" i="36" s="1"/>
  <c r="CW251" i="36" s="1"/>
  <c r="CX228" i="36" s="1"/>
  <c r="CX229" i="36" s="1"/>
  <c r="CX230" i="36" s="1"/>
  <c r="CX231" i="36" s="1"/>
  <c r="CX232" i="36" s="1"/>
  <c r="CX233" i="36" s="1"/>
  <c r="CX234" i="36" s="1"/>
  <c r="CX235" i="36" s="1"/>
  <c r="CX236" i="36" s="1"/>
  <c r="CX237" i="36" s="1"/>
  <c r="CX238" i="36" s="1"/>
  <c r="CX239" i="36" s="1"/>
  <c r="CX240" i="36" s="1"/>
  <c r="CX241" i="36" s="1"/>
  <c r="CX242" i="36" s="1"/>
  <c r="CX243" i="36" s="1"/>
  <c r="CX244" i="36" s="1"/>
  <c r="CX245" i="36" s="1"/>
  <c r="CX246" i="36" s="1"/>
  <c r="CX247" i="36" s="1"/>
  <c r="CX248" i="36" s="1"/>
  <c r="CX249" i="36" s="1"/>
  <c r="CX250" i="36" s="1"/>
  <c r="CX251" i="36" s="1"/>
  <c r="CY228" i="36" s="1"/>
  <c r="CY229" i="36" s="1"/>
  <c r="CY230" i="36" s="1"/>
  <c r="CY231" i="36" s="1"/>
  <c r="CY232" i="36" s="1"/>
  <c r="CY233" i="36" s="1"/>
  <c r="CY234" i="36" s="1"/>
  <c r="CY235" i="36" s="1"/>
  <c r="CY236" i="36" s="1"/>
  <c r="CY237" i="36" s="1"/>
  <c r="CY238" i="36" s="1"/>
  <c r="CY239" i="36" s="1"/>
  <c r="CY240" i="36" s="1"/>
  <c r="CY241" i="36" s="1"/>
  <c r="CY242" i="36" s="1"/>
  <c r="CY243" i="36" s="1"/>
  <c r="CY244" i="36" s="1"/>
  <c r="CY245" i="36" s="1"/>
  <c r="CY246" i="36" s="1"/>
  <c r="CY247" i="36" s="1"/>
  <c r="CY248" i="36" s="1"/>
  <c r="CY249" i="36" s="1"/>
  <c r="CY250" i="36" s="1"/>
  <c r="CY251" i="36" s="1"/>
  <c r="CZ228" i="36" s="1"/>
  <c r="CZ229" i="36" s="1"/>
  <c r="CZ230" i="36" s="1"/>
  <c r="CZ231" i="36" s="1"/>
  <c r="CZ232" i="36" s="1"/>
  <c r="CZ233" i="36" s="1"/>
  <c r="CZ234" i="36" s="1"/>
  <c r="CZ235" i="36" s="1"/>
  <c r="CZ236" i="36" s="1"/>
  <c r="CZ237" i="36" s="1"/>
  <c r="CZ238" i="36" s="1"/>
  <c r="CZ239" i="36" s="1"/>
  <c r="CZ240" i="36" s="1"/>
  <c r="CZ241" i="36" s="1"/>
  <c r="CZ242" i="36" s="1"/>
  <c r="CZ243" i="36" s="1"/>
  <c r="CZ244" i="36" s="1"/>
  <c r="CZ245" i="36" s="1"/>
  <c r="CZ246" i="36" s="1"/>
  <c r="CZ247" i="36" s="1"/>
  <c r="CZ248" i="36" s="1"/>
  <c r="CZ249" i="36" s="1"/>
  <c r="CZ250" i="36" s="1"/>
  <c r="CZ251" i="36" s="1"/>
  <c r="DA228" i="36" s="1"/>
  <c r="DA229" i="36" s="1"/>
  <c r="DA230" i="36" s="1"/>
  <c r="DA231" i="36" s="1"/>
  <c r="DA232" i="36" s="1"/>
  <c r="DA233" i="36" s="1"/>
  <c r="DA234" i="36" s="1"/>
  <c r="DA235" i="36" s="1"/>
  <c r="DA236" i="36" s="1"/>
  <c r="DA237" i="36" s="1"/>
  <c r="DA238" i="36" s="1"/>
  <c r="DA239" i="36" s="1"/>
  <c r="DA240" i="36" s="1"/>
  <c r="DA241" i="36" s="1"/>
  <c r="DA242" i="36" s="1"/>
  <c r="DA243" i="36" s="1"/>
  <c r="DA244" i="36" s="1"/>
  <c r="DA245" i="36" s="1"/>
  <c r="DA246" i="36" s="1"/>
  <c r="DA247" i="36" s="1"/>
  <c r="DA248" i="36" s="1"/>
  <c r="DA249" i="36" s="1"/>
  <c r="DA250" i="36" s="1"/>
  <c r="DA251" i="36" s="1"/>
  <c r="DB228" i="36" s="1"/>
  <c r="DB229" i="36" s="1"/>
  <c r="DB230" i="36" s="1"/>
  <c r="DB231" i="36" s="1"/>
  <c r="DB232" i="36" s="1"/>
  <c r="DB233" i="36" s="1"/>
  <c r="DB234" i="36" s="1"/>
  <c r="DB235" i="36" s="1"/>
  <c r="DB236" i="36" s="1"/>
  <c r="DB237" i="36" s="1"/>
  <c r="DB238" i="36" s="1"/>
  <c r="DB239" i="36" s="1"/>
  <c r="DB240" i="36" s="1"/>
  <c r="DB241" i="36" s="1"/>
  <c r="DB242" i="36" s="1"/>
  <c r="DB243" i="36" s="1"/>
  <c r="DB244" i="36" s="1"/>
  <c r="DB245" i="36" s="1"/>
  <c r="DB246" i="36" s="1"/>
  <c r="DB247" i="36" s="1"/>
  <c r="DB248" i="36" s="1"/>
  <c r="DB249" i="36" s="1"/>
  <c r="DB250" i="36" s="1"/>
  <c r="DB251" i="36" s="1"/>
  <c r="DC228" i="36" s="1"/>
  <c r="DC229" i="36" s="1"/>
  <c r="DC230" i="36" s="1"/>
  <c r="DC231" i="36" s="1"/>
  <c r="DC232" i="36" s="1"/>
  <c r="DC233" i="36" s="1"/>
  <c r="DC234" i="36" s="1"/>
  <c r="DC235" i="36" s="1"/>
  <c r="DC236" i="36" s="1"/>
  <c r="DC237" i="36" s="1"/>
  <c r="DC238" i="36" s="1"/>
  <c r="DC239" i="36" s="1"/>
  <c r="DC240" i="36" s="1"/>
  <c r="DC241" i="36" s="1"/>
  <c r="DC242" i="36" s="1"/>
  <c r="DC243" i="36" s="1"/>
  <c r="DC244" i="36" s="1"/>
  <c r="DC245" i="36" s="1"/>
  <c r="DC246" i="36" s="1"/>
  <c r="DC247" i="36" s="1"/>
  <c r="DC248" i="36" s="1"/>
  <c r="DC249" i="36" s="1"/>
  <c r="DC250" i="36" s="1"/>
  <c r="DC251" i="36" s="1"/>
  <c r="DD228" i="36" s="1"/>
  <c r="DD229" i="36" s="1"/>
  <c r="DD230" i="36" s="1"/>
  <c r="DD231" i="36" s="1"/>
  <c r="DD232" i="36" s="1"/>
  <c r="DD233" i="36" s="1"/>
  <c r="DD234" i="36" s="1"/>
  <c r="DD235" i="36" s="1"/>
  <c r="DD236" i="36" s="1"/>
  <c r="DD237" i="36" s="1"/>
  <c r="DD238" i="36" s="1"/>
  <c r="DD239" i="36" s="1"/>
  <c r="DD240" i="36" s="1"/>
  <c r="DD241" i="36" s="1"/>
  <c r="DD242" i="36" s="1"/>
  <c r="DD243" i="36" s="1"/>
  <c r="DD244" i="36" s="1"/>
  <c r="DD245" i="36" s="1"/>
  <c r="DD246" i="36" s="1"/>
  <c r="DD247" i="36" s="1"/>
  <c r="DD248" i="36" s="1"/>
  <c r="DD249" i="36" s="1"/>
  <c r="DD250" i="36" s="1"/>
  <c r="DD251" i="36" s="1"/>
  <c r="DE228" i="36" s="1"/>
  <c r="DE229" i="36" s="1"/>
  <c r="DE230" i="36" s="1"/>
  <c r="DE231" i="36" s="1"/>
  <c r="DE232" i="36" s="1"/>
  <c r="DE233" i="36" s="1"/>
  <c r="DE234" i="36" s="1"/>
  <c r="DE235" i="36" s="1"/>
  <c r="DE236" i="36" s="1"/>
  <c r="DE237" i="36" s="1"/>
  <c r="DE238" i="36" s="1"/>
  <c r="DE239" i="36" s="1"/>
  <c r="DE240" i="36" s="1"/>
  <c r="DE241" i="36" s="1"/>
  <c r="DE242" i="36" s="1"/>
  <c r="DE243" i="36" s="1"/>
  <c r="DE244" i="36" s="1"/>
  <c r="DE245" i="36" s="1"/>
  <c r="DE246" i="36" s="1"/>
  <c r="DE247" i="36" s="1"/>
  <c r="DE248" i="36" s="1"/>
  <c r="DE249" i="36" s="1"/>
  <c r="DE250" i="36" s="1"/>
  <c r="DE251" i="36" s="1"/>
  <c r="DF228" i="36" s="1"/>
  <c r="DF229" i="36" s="1"/>
  <c r="DF230" i="36" s="1"/>
  <c r="DF231" i="36" s="1"/>
  <c r="DF232" i="36" s="1"/>
  <c r="DF233" i="36" s="1"/>
  <c r="DF234" i="36" s="1"/>
  <c r="DF235" i="36" s="1"/>
  <c r="DF236" i="36" s="1"/>
  <c r="DF237" i="36" s="1"/>
  <c r="DF238" i="36" s="1"/>
  <c r="DF239" i="36" s="1"/>
  <c r="DF240" i="36" s="1"/>
  <c r="DF241" i="36" s="1"/>
  <c r="DF242" i="36" s="1"/>
  <c r="DF243" i="36" s="1"/>
  <c r="DF244" i="36" s="1"/>
  <c r="DF245" i="36" s="1"/>
  <c r="DF246" i="36" s="1"/>
  <c r="DF247" i="36" s="1"/>
  <c r="DF248" i="36" s="1"/>
  <c r="DF249" i="36" s="1"/>
  <c r="DF250" i="36" s="1"/>
  <c r="DF251" i="36" s="1"/>
  <c r="DG228" i="36" s="1"/>
  <c r="DG229" i="36" s="1"/>
  <c r="DG230" i="36" s="1"/>
  <c r="DG231" i="36" s="1"/>
  <c r="DG232" i="36" s="1"/>
  <c r="DG233" i="36" s="1"/>
  <c r="DG234" i="36" s="1"/>
  <c r="DG235" i="36" s="1"/>
  <c r="DG236" i="36" s="1"/>
  <c r="DG237" i="36" s="1"/>
  <c r="DG238" i="36" s="1"/>
  <c r="DG239" i="36" s="1"/>
  <c r="DG240" i="36" s="1"/>
  <c r="DG241" i="36" s="1"/>
  <c r="DG242" i="36" s="1"/>
  <c r="DG243" i="36" s="1"/>
  <c r="DG244" i="36" s="1"/>
  <c r="DG245" i="36" s="1"/>
  <c r="DG246" i="36" s="1"/>
  <c r="DG247" i="36" s="1"/>
  <c r="DG248" i="36" s="1"/>
  <c r="DG249" i="36" s="1"/>
  <c r="DG250" i="36" s="1"/>
  <c r="DG251" i="36" s="1"/>
  <c r="DH228" i="36" s="1"/>
  <c r="DH229" i="36" s="1"/>
  <c r="DH230" i="36" s="1"/>
  <c r="DH231" i="36" s="1"/>
  <c r="DH232" i="36" s="1"/>
  <c r="DH233" i="36" s="1"/>
  <c r="DH234" i="36" s="1"/>
  <c r="DH235" i="36" s="1"/>
  <c r="DH236" i="36" s="1"/>
  <c r="DH237" i="36" s="1"/>
  <c r="DH238" i="36" s="1"/>
  <c r="DH239" i="36" s="1"/>
  <c r="DH240" i="36" s="1"/>
  <c r="DH241" i="36" s="1"/>
  <c r="DH242" i="36" s="1"/>
  <c r="DH243" i="36" s="1"/>
  <c r="DH244" i="36" s="1"/>
  <c r="DH245" i="36" s="1"/>
  <c r="DH246" i="36" s="1"/>
  <c r="DH247" i="36" s="1"/>
  <c r="DH248" i="36" s="1"/>
  <c r="DH249" i="36" s="1"/>
  <c r="DH250" i="36" s="1"/>
  <c r="DH251" i="36" s="1"/>
  <c r="DI228" i="36" s="1"/>
  <c r="DI229" i="36" s="1"/>
  <c r="DI230" i="36" s="1"/>
  <c r="DI231" i="36" s="1"/>
  <c r="DI232" i="36" s="1"/>
  <c r="DI233" i="36" s="1"/>
  <c r="DI234" i="36" s="1"/>
  <c r="DI235" i="36" s="1"/>
  <c r="DI236" i="36" s="1"/>
  <c r="DI237" i="36" s="1"/>
  <c r="DI238" i="36" s="1"/>
  <c r="DI239" i="36" s="1"/>
  <c r="DI240" i="36" s="1"/>
  <c r="DI241" i="36" s="1"/>
  <c r="DI242" i="36" s="1"/>
  <c r="DI243" i="36" s="1"/>
  <c r="DI244" i="36" s="1"/>
  <c r="DI245" i="36" s="1"/>
  <c r="DI246" i="36" s="1"/>
  <c r="DI247" i="36" s="1"/>
  <c r="DI248" i="36" s="1"/>
  <c r="DI249" i="36" s="1"/>
  <c r="DI250" i="36" s="1"/>
  <c r="DI251" i="36" s="1"/>
  <c r="DJ228" i="36" s="1"/>
  <c r="DJ229" i="36" s="1"/>
  <c r="DJ230" i="36" s="1"/>
  <c r="DJ231" i="36" s="1"/>
  <c r="DJ232" i="36" s="1"/>
  <c r="DJ233" i="36" s="1"/>
  <c r="DJ234" i="36" s="1"/>
  <c r="DJ235" i="36" s="1"/>
  <c r="DJ236" i="36" s="1"/>
  <c r="DJ237" i="36" s="1"/>
  <c r="DJ238" i="36" s="1"/>
  <c r="DJ239" i="36" s="1"/>
  <c r="DJ240" i="36" s="1"/>
  <c r="DJ241" i="36" s="1"/>
  <c r="DJ242" i="36" s="1"/>
  <c r="DJ243" i="36" s="1"/>
  <c r="DJ244" i="36" s="1"/>
  <c r="DJ245" i="36" s="1"/>
  <c r="DJ246" i="36" s="1"/>
  <c r="DJ247" i="36" s="1"/>
  <c r="DJ248" i="36" s="1"/>
  <c r="DJ249" i="36" s="1"/>
  <c r="DJ250" i="36" s="1"/>
  <c r="DJ251" i="36" s="1"/>
  <c r="DK228" i="36" s="1"/>
  <c r="DK229" i="36" s="1"/>
  <c r="DK230" i="36" s="1"/>
  <c r="DK231" i="36" s="1"/>
  <c r="DK232" i="36" s="1"/>
  <c r="DK233" i="36" s="1"/>
  <c r="DK234" i="36" s="1"/>
  <c r="DK235" i="36" s="1"/>
  <c r="DK236" i="36" s="1"/>
  <c r="DK237" i="36" s="1"/>
  <c r="DK238" i="36" s="1"/>
  <c r="DK239" i="36" s="1"/>
  <c r="DK240" i="36" s="1"/>
  <c r="DK241" i="36" s="1"/>
  <c r="DK242" i="36" s="1"/>
  <c r="DK243" i="36" s="1"/>
  <c r="DK244" i="36" s="1"/>
  <c r="DK245" i="36" s="1"/>
  <c r="DK246" i="36" s="1"/>
  <c r="DK247" i="36" s="1"/>
  <c r="DK248" i="36" s="1"/>
  <c r="DK249" i="36" s="1"/>
  <c r="DK250" i="36" s="1"/>
  <c r="DK251" i="36" s="1"/>
  <c r="DL228" i="36" s="1"/>
  <c r="DL229" i="36" s="1"/>
  <c r="DL230" i="36" s="1"/>
  <c r="DL231" i="36" s="1"/>
  <c r="DL232" i="36" s="1"/>
  <c r="DL233" i="36" s="1"/>
  <c r="DL234" i="36" s="1"/>
  <c r="DL235" i="36" s="1"/>
  <c r="DL236" i="36" s="1"/>
  <c r="DL237" i="36" s="1"/>
  <c r="DL238" i="36" s="1"/>
  <c r="DL239" i="36" s="1"/>
  <c r="DL240" i="36" s="1"/>
  <c r="DL241" i="36" s="1"/>
  <c r="DL242" i="36" s="1"/>
  <c r="DL243" i="36" s="1"/>
  <c r="DL244" i="36" s="1"/>
  <c r="DL245" i="36" s="1"/>
  <c r="DL246" i="36" s="1"/>
  <c r="DL247" i="36" s="1"/>
  <c r="DL248" i="36" s="1"/>
  <c r="DL249" i="36" s="1"/>
  <c r="DL250" i="36" s="1"/>
  <c r="DL251" i="36" s="1"/>
  <c r="DM228" i="36" s="1"/>
  <c r="DM229" i="36" s="1"/>
  <c r="DM230" i="36" s="1"/>
  <c r="DM231" i="36" s="1"/>
  <c r="DM232" i="36" s="1"/>
  <c r="DM233" i="36" s="1"/>
  <c r="DM234" i="36" s="1"/>
  <c r="DM235" i="36" s="1"/>
  <c r="DM236" i="36" s="1"/>
  <c r="DM237" i="36" s="1"/>
  <c r="DM238" i="36" s="1"/>
  <c r="DM239" i="36" s="1"/>
  <c r="DM240" i="36" s="1"/>
  <c r="DM241" i="36" s="1"/>
  <c r="DM242" i="36" s="1"/>
  <c r="DM243" i="36" s="1"/>
  <c r="DM244" i="36" s="1"/>
  <c r="DM245" i="36" s="1"/>
  <c r="DM246" i="36" s="1"/>
  <c r="DM247" i="36" s="1"/>
  <c r="DM248" i="36" s="1"/>
  <c r="DM249" i="36" s="1"/>
  <c r="DM250" i="36" s="1"/>
  <c r="DM251" i="36" s="1"/>
  <c r="CI259" i="36" s="1"/>
  <c r="DN251" i="36" l="1"/>
  <c r="CI260" i="36"/>
  <c r="CI261" i="36" s="1"/>
  <c r="CI262" i="36" s="1"/>
  <c r="CI263" i="36" s="1"/>
  <c r="CI264" i="36" s="1"/>
  <c r="CI265" i="36" s="1"/>
  <c r="CI266" i="36" s="1"/>
  <c r="CI267" i="36" s="1"/>
  <c r="CI268" i="36" s="1"/>
  <c r="CI269" i="36" s="1"/>
  <c r="CI270" i="36" s="1"/>
  <c r="CI271" i="36" s="1"/>
  <c r="CI272" i="36" s="1"/>
  <c r="CI273" i="36" s="1"/>
  <c r="CI274" i="36" s="1"/>
  <c r="CI275" i="36" s="1"/>
  <c r="CI276" i="36" s="1"/>
  <c r="CI277" i="36" s="1"/>
  <c r="CI278" i="36" s="1"/>
  <c r="CI279" i="36" s="1"/>
  <c r="CI280" i="36" s="1"/>
  <c r="CI281" i="36" s="1"/>
  <c r="CI282" i="36" s="1"/>
  <c r="CJ259" i="36" s="1"/>
  <c r="CJ260" i="36" s="1"/>
  <c r="CJ261" i="36" s="1"/>
  <c r="CJ262" i="36" s="1"/>
  <c r="CJ263" i="36" s="1"/>
  <c r="CJ264" i="36" s="1"/>
  <c r="CJ265" i="36" s="1"/>
  <c r="CJ266" i="36" s="1"/>
  <c r="CJ267" i="36" s="1"/>
  <c r="CJ268" i="36" s="1"/>
  <c r="CJ269" i="36" s="1"/>
  <c r="CJ270" i="36" s="1"/>
  <c r="CJ271" i="36" s="1"/>
  <c r="CJ272" i="36" s="1"/>
  <c r="CJ273" i="36" s="1"/>
  <c r="CJ274" i="36" s="1"/>
  <c r="CJ275" i="36" s="1"/>
  <c r="CJ276" i="36" s="1"/>
  <c r="CJ277" i="36" s="1"/>
  <c r="CJ278" i="36" s="1"/>
  <c r="CJ279" i="36" s="1"/>
  <c r="CJ280" i="36" s="1"/>
  <c r="CJ281" i="36" s="1"/>
  <c r="CJ282" i="36" s="1"/>
  <c r="CK259" i="36" s="1"/>
  <c r="CK260" i="36" s="1"/>
  <c r="CK261" i="36" s="1"/>
  <c r="CK262" i="36" s="1"/>
  <c r="CK263" i="36" s="1"/>
  <c r="CK264" i="36" s="1"/>
  <c r="CK265" i="36" s="1"/>
  <c r="CK266" i="36" s="1"/>
  <c r="CK267" i="36" s="1"/>
  <c r="CK268" i="36" s="1"/>
  <c r="CK269" i="36" s="1"/>
  <c r="CK270" i="36" s="1"/>
  <c r="CK271" i="36" s="1"/>
  <c r="CK272" i="36" s="1"/>
  <c r="CK273" i="36" s="1"/>
  <c r="CK274" i="36" s="1"/>
  <c r="CK275" i="36" s="1"/>
  <c r="CK276" i="36" s="1"/>
  <c r="CK277" i="36" s="1"/>
  <c r="CK278" i="36" s="1"/>
  <c r="CK279" i="36" s="1"/>
  <c r="CK280" i="36" s="1"/>
  <c r="CK281" i="36" s="1"/>
  <c r="CK282" i="36" s="1"/>
  <c r="CL259" i="36" s="1"/>
  <c r="CL260" i="36" s="1"/>
  <c r="CL261" i="36" s="1"/>
  <c r="CL262" i="36" s="1"/>
  <c r="CL263" i="36" s="1"/>
  <c r="CL264" i="36" s="1"/>
  <c r="CL265" i="36" s="1"/>
  <c r="CL266" i="36" s="1"/>
  <c r="CL267" i="36" s="1"/>
  <c r="CL268" i="36" s="1"/>
  <c r="CL269" i="36" s="1"/>
  <c r="CL270" i="36" s="1"/>
  <c r="CL271" i="36" s="1"/>
  <c r="CL272" i="36" s="1"/>
  <c r="CL273" i="36" s="1"/>
  <c r="CL274" i="36" s="1"/>
  <c r="CL275" i="36" s="1"/>
  <c r="CL276" i="36" s="1"/>
  <c r="CL277" i="36" s="1"/>
  <c r="CL278" i="36" s="1"/>
  <c r="CL279" i="36" s="1"/>
  <c r="CL280" i="36" s="1"/>
  <c r="CL281" i="36" s="1"/>
  <c r="CL282" i="36" s="1"/>
  <c r="CM259" i="36" s="1"/>
  <c r="CM260" i="36" s="1"/>
  <c r="CM261" i="36" s="1"/>
  <c r="CM262" i="36" s="1"/>
  <c r="CM263" i="36" s="1"/>
  <c r="CM264" i="36" s="1"/>
  <c r="CM265" i="36" s="1"/>
  <c r="CM266" i="36" s="1"/>
  <c r="CM267" i="36" s="1"/>
  <c r="CM268" i="36" s="1"/>
  <c r="CM269" i="36" s="1"/>
  <c r="CM270" i="36" s="1"/>
  <c r="CM271" i="36" s="1"/>
  <c r="CM272" i="36" s="1"/>
  <c r="CM273" i="36" s="1"/>
  <c r="CM274" i="36" s="1"/>
  <c r="CM275" i="36" s="1"/>
  <c r="CM276" i="36" s="1"/>
  <c r="CM277" i="36" s="1"/>
  <c r="CM278" i="36" s="1"/>
  <c r="CM279" i="36" s="1"/>
  <c r="CM280" i="36" s="1"/>
  <c r="CM281" i="36" s="1"/>
  <c r="CM282" i="36" s="1"/>
  <c r="CN259" i="36" s="1"/>
  <c r="CN260" i="36" s="1"/>
  <c r="CN261" i="36" s="1"/>
  <c r="CN262" i="36" s="1"/>
  <c r="CN263" i="36" s="1"/>
  <c r="CN264" i="36" s="1"/>
  <c r="CN265" i="36" s="1"/>
  <c r="CN266" i="36" s="1"/>
  <c r="CN267" i="36" s="1"/>
  <c r="CN268" i="36" s="1"/>
  <c r="CN269" i="36" s="1"/>
  <c r="CN270" i="36" s="1"/>
  <c r="CN271" i="36" s="1"/>
  <c r="CN272" i="36" s="1"/>
  <c r="CN273" i="36" s="1"/>
  <c r="CN274" i="36" s="1"/>
  <c r="CN275" i="36" s="1"/>
  <c r="CN276" i="36" s="1"/>
  <c r="CN277" i="36" s="1"/>
  <c r="CN278" i="36" s="1"/>
  <c r="CN279" i="36" s="1"/>
  <c r="CN280" i="36" s="1"/>
  <c r="CN281" i="36" s="1"/>
  <c r="CN282" i="36" s="1"/>
  <c r="CO259" i="36" s="1"/>
  <c r="CO260" i="36" s="1"/>
  <c r="CO261" i="36" s="1"/>
  <c r="CO262" i="36" s="1"/>
  <c r="CO263" i="36" s="1"/>
  <c r="CO264" i="36" s="1"/>
  <c r="CO265" i="36" s="1"/>
  <c r="CO266" i="36" s="1"/>
  <c r="CO267" i="36" s="1"/>
  <c r="CO268" i="36" s="1"/>
  <c r="CO269" i="36" s="1"/>
  <c r="CO270" i="36" s="1"/>
  <c r="CO271" i="36" s="1"/>
  <c r="CO272" i="36" s="1"/>
  <c r="CO273" i="36" s="1"/>
  <c r="CO274" i="36" s="1"/>
  <c r="CO275" i="36" s="1"/>
  <c r="CO276" i="36" s="1"/>
  <c r="CO277" i="36" s="1"/>
  <c r="CO278" i="36" s="1"/>
  <c r="CO279" i="36" s="1"/>
  <c r="CO280" i="36" s="1"/>
  <c r="CO281" i="36" s="1"/>
  <c r="CO282" i="36" s="1"/>
  <c r="CP259" i="36" s="1"/>
  <c r="CP260" i="36" s="1"/>
  <c r="CP261" i="36" s="1"/>
  <c r="CP262" i="36" s="1"/>
  <c r="CP263" i="36" s="1"/>
  <c r="CP264" i="36" s="1"/>
  <c r="CP265" i="36" s="1"/>
  <c r="CP266" i="36" s="1"/>
  <c r="CP267" i="36" s="1"/>
  <c r="CP268" i="36" s="1"/>
  <c r="CP269" i="36" s="1"/>
  <c r="CP270" i="36" s="1"/>
  <c r="CP271" i="36" s="1"/>
  <c r="CP272" i="36" s="1"/>
  <c r="CP273" i="36" s="1"/>
  <c r="CP274" i="36" s="1"/>
  <c r="CP275" i="36" s="1"/>
  <c r="CP276" i="36" s="1"/>
  <c r="CP277" i="36" s="1"/>
  <c r="CP278" i="36" s="1"/>
  <c r="CP279" i="36" s="1"/>
  <c r="CP280" i="36" s="1"/>
  <c r="CP281" i="36" s="1"/>
  <c r="CP282" i="36" s="1"/>
  <c r="CQ259" i="36" s="1"/>
  <c r="CQ260" i="36" s="1"/>
  <c r="CQ261" i="36" s="1"/>
  <c r="CQ262" i="36" s="1"/>
  <c r="CQ263" i="36" s="1"/>
  <c r="CQ264" i="36" s="1"/>
  <c r="CQ265" i="36" s="1"/>
  <c r="CQ266" i="36" s="1"/>
  <c r="CQ267" i="36" s="1"/>
  <c r="CQ268" i="36" s="1"/>
  <c r="CQ269" i="36" s="1"/>
  <c r="CQ270" i="36" s="1"/>
  <c r="CQ271" i="36" s="1"/>
  <c r="CQ272" i="36" s="1"/>
  <c r="CQ273" i="36" s="1"/>
  <c r="CQ274" i="36" s="1"/>
  <c r="CQ275" i="36" s="1"/>
  <c r="CQ276" i="36" s="1"/>
  <c r="CQ277" i="36" s="1"/>
  <c r="CQ278" i="36" s="1"/>
  <c r="CQ279" i="36" s="1"/>
  <c r="CQ280" i="36" s="1"/>
  <c r="CQ281" i="36" s="1"/>
  <c r="CQ282" i="36" s="1"/>
  <c r="CR259" i="36" s="1"/>
  <c r="CR260" i="36" s="1"/>
  <c r="CR261" i="36" s="1"/>
  <c r="CR262" i="36" s="1"/>
  <c r="CR263" i="36" s="1"/>
  <c r="CR264" i="36" s="1"/>
  <c r="CR265" i="36" s="1"/>
  <c r="CR266" i="36" s="1"/>
  <c r="CR267" i="36" s="1"/>
  <c r="CR268" i="36" s="1"/>
  <c r="CR269" i="36" s="1"/>
  <c r="CR270" i="36" s="1"/>
  <c r="CR271" i="36" s="1"/>
  <c r="CR272" i="36" s="1"/>
  <c r="CR273" i="36" s="1"/>
  <c r="CR274" i="36" s="1"/>
  <c r="CR275" i="36" s="1"/>
  <c r="CR276" i="36" s="1"/>
  <c r="CR277" i="36" s="1"/>
  <c r="CR278" i="36" s="1"/>
  <c r="CR279" i="36" s="1"/>
  <c r="CR280" i="36" s="1"/>
  <c r="CR281" i="36" s="1"/>
  <c r="CR282" i="36" s="1"/>
  <c r="CS259" i="36" s="1"/>
  <c r="CS260" i="36" s="1"/>
  <c r="CS261" i="36" s="1"/>
  <c r="CS262" i="36" s="1"/>
  <c r="CS263" i="36" s="1"/>
  <c r="CS264" i="36" s="1"/>
  <c r="CS265" i="36" s="1"/>
  <c r="CS266" i="36" s="1"/>
  <c r="CS267" i="36" s="1"/>
  <c r="CS268" i="36" s="1"/>
  <c r="CS269" i="36" s="1"/>
  <c r="CS270" i="36" s="1"/>
  <c r="CS271" i="36" s="1"/>
  <c r="CS272" i="36" s="1"/>
  <c r="CS273" i="36" s="1"/>
  <c r="CS274" i="36" s="1"/>
  <c r="CS275" i="36" s="1"/>
  <c r="CS276" i="36" s="1"/>
  <c r="CS277" i="36" s="1"/>
  <c r="CS278" i="36" s="1"/>
  <c r="CS279" i="36" s="1"/>
  <c r="CS280" i="36" s="1"/>
  <c r="CS281" i="36" s="1"/>
  <c r="CS282" i="36" s="1"/>
  <c r="CT259" i="36" s="1"/>
  <c r="CT260" i="36" s="1"/>
  <c r="CT261" i="36" s="1"/>
  <c r="CT262" i="36" s="1"/>
  <c r="CT263" i="36" s="1"/>
  <c r="CT264" i="36" s="1"/>
  <c r="CT265" i="36" s="1"/>
  <c r="CT266" i="36" s="1"/>
  <c r="CT267" i="36" s="1"/>
  <c r="CT268" i="36" s="1"/>
  <c r="CT269" i="36" s="1"/>
  <c r="CT270" i="36" s="1"/>
  <c r="CT271" i="36" s="1"/>
  <c r="CT272" i="36" s="1"/>
  <c r="CT273" i="36" s="1"/>
  <c r="CT274" i="36" s="1"/>
  <c r="CT275" i="36" s="1"/>
  <c r="CT276" i="36" s="1"/>
  <c r="CT277" i="36" s="1"/>
  <c r="CT278" i="36" s="1"/>
  <c r="CT279" i="36" s="1"/>
  <c r="CT280" i="36" s="1"/>
  <c r="CT281" i="36" s="1"/>
  <c r="CT282" i="36" s="1"/>
  <c r="CU259" i="36" s="1"/>
  <c r="CU260" i="36" s="1"/>
  <c r="CU261" i="36" s="1"/>
  <c r="CU262" i="36" s="1"/>
  <c r="CU263" i="36" s="1"/>
  <c r="CU264" i="36" s="1"/>
  <c r="CU265" i="36" s="1"/>
  <c r="CU266" i="36" s="1"/>
  <c r="CU267" i="36" s="1"/>
  <c r="CU268" i="36" s="1"/>
  <c r="CU269" i="36" s="1"/>
  <c r="CU270" i="36" s="1"/>
  <c r="CU271" i="36" s="1"/>
  <c r="CU272" i="36" s="1"/>
  <c r="CU273" i="36" s="1"/>
  <c r="CU274" i="36" s="1"/>
  <c r="CU275" i="36" s="1"/>
  <c r="CU276" i="36" s="1"/>
  <c r="CU277" i="36" s="1"/>
  <c r="CU278" i="36" s="1"/>
  <c r="CU279" i="36" s="1"/>
  <c r="CU280" i="36" s="1"/>
  <c r="CU281" i="36" s="1"/>
  <c r="CU282" i="36" s="1"/>
  <c r="CV259" i="36" s="1"/>
  <c r="CV260" i="36" s="1"/>
  <c r="CV261" i="36" s="1"/>
  <c r="CV262" i="36" s="1"/>
  <c r="CV263" i="36" s="1"/>
  <c r="CV264" i="36" s="1"/>
  <c r="CV265" i="36" s="1"/>
  <c r="CV266" i="36" s="1"/>
  <c r="CV267" i="36" s="1"/>
  <c r="CV268" i="36" s="1"/>
  <c r="CV269" i="36" s="1"/>
  <c r="CV270" i="36" s="1"/>
  <c r="CV271" i="36" s="1"/>
  <c r="CV272" i="36" s="1"/>
  <c r="CV273" i="36" s="1"/>
  <c r="CV274" i="36" s="1"/>
  <c r="CV275" i="36" s="1"/>
  <c r="CV276" i="36" s="1"/>
  <c r="CV277" i="36" s="1"/>
  <c r="CV278" i="36" s="1"/>
  <c r="CV279" i="36" s="1"/>
  <c r="CV280" i="36" s="1"/>
  <c r="CV281" i="36" s="1"/>
  <c r="CV282" i="36" s="1"/>
  <c r="CW259" i="36" s="1"/>
  <c r="CW260" i="36" s="1"/>
  <c r="CW261" i="36" s="1"/>
  <c r="CW262" i="36" s="1"/>
  <c r="CW263" i="36" s="1"/>
  <c r="CW264" i="36" s="1"/>
  <c r="CW265" i="36" s="1"/>
  <c r="CW266" i="36" s="1"/>
  <c r="CW267" i="36" s="1"/>
  <c r="CW268" i="36" s="1"/>
  <c r="CW269" i="36" s="1"/>
  <c r="CW270" i="36" s="1"/>
  <c r="CW271" i="36" s="1"/>
  <c r="CW272" i="36" s="1"/>
  <c r="CW273" i="36" s="1"/>
  <c r="CW274" i="36" s="1"/>
  <c r="CW275" i="36" s="1"/>
  <c r="CW276" i="36" s="1"/>
  <c r="CW277" i="36" s="1"/>
  <c r="CW278" i="36" s="1"/>
  <c r="CW279" i="36" s="1"/>
  <c r="CW280" i="36" s="1"/>
  <c r="CW281" i="36" s="1"/>
  <c r="CW282" i="36" s="1"/>
  <c r="CX259" i="36" s="1"/>
  <c r="CX260" i="36" s="1"/>
  <c r="CX261" i="36" s="1"/>
  <c r="CX262" i="36" s="1"/>
  <c r="CX263" i="36" s="1"/>
  <c r="CX264" i="36" s="1"/>
  <c r="CX265" i="36" s="1"/>
  <c r="CX266" i="36" s="1"/>
  <c r="CX267" i="36" s="1"/>
  <c r="CX268" i="36" s="1"/>
  <c r="CX269" i="36" s="1"/>
  <c r="CX270" i="36" s="1"/>
  <c r="CX271" i="36" s="1"/>
  <c r="CX272" i="36" s="1"/>
  <c r="CX273" i="36" s="1"/>
  <c r="CX274" i="36" s="1"/>
  <c r="CX275" i="36" s="1"/>
  <c r="CX276" i="36" s="1"/>
  <c r="CX277" i="36" s="1"/>
  <c r="CX278" i="36" s="1"/>
  <c r="CX279" i="36" s="1"/>
  <c r="CX280" i="36" s="1"/>
  <c r="CX281" i="36" s="1"/>
  <c r="CX282" i="36" s="1"/>
  <c r="CY259" i="36" s="1"/>
  <c r="CY260" i="36" s="1"/>
  <c r="CY261" i="36" s="1"/>
  <c r="CY262" i="36" s="1"/>
  <c r="CY263" i="36" s="1"/>
  <c r="CY264" i="36" s="1"/>
  <c r="CY265" i="36" s="1"/>
  <c r="CY266" i="36" s="1"/>
  <c r="CY267" i="36" s="1"/>
  <c r="CY268" i="36" s="1"/>
  <c r="CY269" i="36" s="1"/>
  <c r="CY270" i="36" s="1"/>
  <c r="CY271" i="36" s="1"/>
  <c r="CY272" i="36" s="1"/>
  <c r="CY273" i="36" s="1"/>
  <c r="CY274" i="36" s="1"/>
  <c r="CY275" i="36" s="1"/>
  <c r="CY276" i="36" s="1"/>
  <c r="CY277" i="36" s="1"/>
  <c r="CY278" i="36" s="1"/>
  <c r="CY279" i="36" s="1"/>
  <c r="CY280" i="36" s="1"/>
  <c r="CY281" i="36" s="1"/>
  <c r="CY282" i="36" s="1"/>
  <c r="CZ259" i="36" s="1"/>
  <c r="CZ260" i="36" s="1"/>
  <c r="CZ261" i="36" s="1"/>
  <c r="CZ262" i="36" s="1"/>
  <c r="CZ263" i="36" s="1"/>
  <c r="CZ264" i="36" s="1"/>
  <c r="CZ265" i="36" s="1"/>
  <c r="CZ266" i="36" s="1"/>
  <c r="CZ267" i="36" s="1"/>
  <c r="CZ268" i="36" s="1"/>
  <c r="CZ269" i="36" s="1"/>
  <c r="CZ270" i="36" s="1"/>
  <c r="CZ271" i="36" s="1"/>
  <c r="CZ272" i="36" s="1"/>
  <c r="CZ273" i="36" s="1"/>
  <c r="CZ274" i="36" s="1"/>
  <c r="CZ275" i="36" s="1"/>
  <c r="CZ276" i="36" s="1"/>
  <c r="CZ277" i="36" s="1"/>
  <c r="CZ278" i="36" s="1"/>
  <c r="CZ279" i="36" s="1"/>
  <c r="CZ280" i="36" s="1"/>
  <c r="CZ281" i="36" s="1"/>
  <c r="CZ282" i="36" s="1"/>
  <c r="DA259" i="36" s="1"/>
  <c r="DA260" i="36" s="1"/>
  <c r="DA261" i="36" s="1"/>
  <c r="DA262" i="36" s="1"/>
  <c r="DA263" i="36" s="1"/>
  <c r="DA264" i="36" s="1"/>
  <c r="DA265" i="36" s="1"/>
  <c r="DA266" i="36" s="1"/>
  <c r="DA267" i="36" s="1"/>
  <c r="DA268" i="36" s="1"/>
  <c r="DA269" i="36" s="1"/>
  <c r="DA270" i="36" s="1"/>
  <c r="DA271" i="36" s="1"/>
  <c r="DA272" i="36" s="1"/>
  <c r="DA273" i="36" s="1"/>
  <c r="DA274" i="36" s="1"/>
  <c r="DA275" i="36" s="1"/>
  <c r="DA276" i="36" s="1"/>
  <c r="DA277" i="36" s="1"/>
  <c r="DA278" i="36" s="1"/>
  <c r="DA279" i="36" s="1"/>
  <c r="DA280" i="36" s="1"/>
  <c r="DA281" i="36" s="1"/>
  <c r="DA282" i="36" s="1"/>
  <c r="DB259" i="36" s="1"/>
  <c r="DB260" i="36" s="1"/>
  <c r="DB261" i="36" s="1"/>
  <c r="DB262" i="36" s="1"/>
  <c r="DB263" i="36" s="1"/>
  <c r="DB264" i="36" s="1"/>
  <c r="DB265" i="36" s="1"/>
  <c r="DB266" i="36" s="1"/>
  <c r="DB267" i="36" s="1"/>
  <c r="DB268" i="36" s="1"/>
  <c r="DB269" i="36" s="1"/>
  <c r="DB270" i="36" s="1"/>
  <c r="DB271" i="36" s="1"/>
  <c r="DB272" i="36" s="1"/>
  <c r="DB273" i="36" s="1"/>
  <c r="DB274" i="36" s="1"/>
  <c r="DB275" i="36" s="1"/>
  <c r="DB276" i="36" s="1"/>
  <c r="DB277" i="36" s="1"/>
  <c r="DB278" i="36" s="1"/>
  <c r="DB279" i="36" s="1"/>
  <c r="DB280" i="36" s="1"/>
  <c r="DB281" i="36" s="1"/>
  <c r="DB282" i="36" s="1"/>
  <c r="DC259" i="36" s="1"/>
  <c r="DC260" i="36" s="1"/>
  <c r="DC261" i="36" s="1"/>
  <c r="DC262" i="36" s="1"/>
  <c r="DC263" i="36" s="1"/>
  <c r="DC264" i="36" s="1"/>
  <c r="DC265" i="36" s="1"/>
  <c r="DC266" i="36" s="1"/>
  <c r="DC267" i="36" s="1"/>
  <c r="DC268" i="36" s="1"/>
  <c r="DC269" i="36" s="1"/>
  <c r="DC270" i="36" s="1"/>
  <c r="DC271" i="36" s="1"/>
  <c r="DC272" i="36" s="1"/>
  <c r="DC273" i="36" s="1"/>
  <c r="DC274" i="36" s="1"/>
  <c r="DC275" i="36" s="1"/>
  <c r="DC276" i="36" s="1"/>
  <c r="DC277" i="36" s="1"/>
  <c r="DC278" i="36" s="1"/>
  <c r="DC279" i="36" s="1"/>
  <c r="DC280" i="36" s="1"/>
  <c r="DC281" i="36" s="1"/>
  <c r="DC282" i="36" s="1"/>
  <c r="DD259" i="36" s="1"/>
  <c r="DD260" i="36" s="1"/>
  <c r="DD261" i="36" s="1"/>
  <c r="DD262" i="36" s="1"/>
  <c r="DD263" i="36" s="1"/>
  <c r="DD264" i="36" s="1"/>
  <c r="DD265" i="36" s="1"/>
  <c r="DD266" i="36" s="1"/>
  <c r="DD267" i="36" s="1"/>
  <c r="DD268" i="36" s="1"/>
  <c r="DD269" i="36" s="1"/>
  <c r="DD270" i="36" s="1"/>
  <c r="DD271" i="36" s="1"/>
  <c r="DD272" i="36" s="1"/>
  <c r="DD273" i="36" s="1"/>
  <c r="DD274" i="36" s="1"/>
  <c r="DD275" i="36" s="1"/>
  <c r="DD276" i="36" s="1"/>
  <c r="DD277" i="36" s="1"/>
  <c r="DD278" i="36" s="1"/>
  <c r="DD279" i="36" s="1"/>
  <c r="DD280" i="36" s="1"/>
  <c r="DD281" i="36" s="1"/>
  <c r="DD282" i="36" s="1"/>
  <c r="DE259" i="36" s="1"/>
  <c r="DE260" i="36" s="1"/>
  <c r="DE261" i="36" s="1"/>
  <c r="DE262" i="36" s="1"/>
  <c r="DE263" i="36" s="1"/>
  <c r="DE264" i="36" s="1"/>
  <c r="DE265" i="36" s="1"/>
  <c r="DE266" i="36" s="1"/>
  <c r="DE267" i="36" s="1"/>
  <c r="DE268" i="36" s="1"/>
  <c r="DE269" i="36" s="1"/>
  <c r="DE270" i="36" s="1"/>
  <c r="DE271" i="36" s="1"/>
  <c r="DE272" i="36" s="1"/>
  <c r="DE273" i="36" s="1"/>
  <c r="DE274" i="36" s="1"/>
  <c r="DE275" i="36" s="1"/>
  <c r="DE276" i="36" s="1"/>
  <c r="DE277" i="36" s="1"/>
  <c r="DE278" i="36" s="1"/>
  <c r="DE279" i="36" s="1"/>
  <c r="DE280" i="36" s="1"/>
  <c r="DE281" i="36" s="1"/>
  <c r="DE282" i="36" s="1"/>
  <c r="DF259" i="36" s="1"/>
  <c r="DF260" i="36" s="1"/>
  <c r="DF261" i="36" s="1"/>
  <c r="DF262" i="36" s="1"/>
  <c r="DF263" i="36" s="1"/>
  <c r="DF264" i="36" s="1"/>
  <c r="DF265" i="36" s="1"/>
  <c r="DF266" i="36" s="1"/>
  <c r="DF267" i="36" s="1"/>
  <c r="DF268" i="36" s="1"/>
  <c r="DF269" i="36" s="1"/>
  <c r="DF270" i="36" s="1"/>
  <c r="DF271" i="36" s="1"/>
  <c r="DF272" i="36" s="1"/>
  <c r="DF273" i="36" s="1"/>
  <c r="DF274" i="36" s="1"/>
  <c r="DF275" i="36" s="1"/>
  <c r="DF276" i="36" s="1"/>
  <c r="DF277" i="36" s="1"/>
  <c r="DF278" i="36" s="1"/>
  <c r="DF279" i="36" s="1"/>
  <c r="DF280" i="36" s="1"/>
  <c r="DF281" i="36" s="1"/>
  <c r="DF282" i="36" s="1"/>
  <c r="DG259" i="36" s="1"/>
  <c r="DG260" i="36" s="1"/>
  <c r="DG261" i="36" s="1"/>
  <c r="DG262" i="36" s="1"/>
  <c r="DG263" i="36" s="1"/>
  <c r="DG264" i="36" s="1"/>
  <c r="DG265" i="36" s="1"/>
  <c r="DG266" i="36" s="1"/>
  <c r="DG267" i="36" s="1"/>
  <c r="DG268" i="36" s="1"/>
  <c r="DG269" i="36" s="1"/>
  <c r="DG270" i="36" s="1"/>
  <c r="DG271" i="36" s="1"/>
  <c r="DG272" i="36" s="1"/>
  <c r="DG273" i="36" s="1"/>
  <c r="DG274" i="36" s="1"/>
  <c r="DG275" i="36" s="1"/>
  <c r="DG276" i="36" s="1"/>
  <c r="DG277" i="36" s="1"/>
  <c r="DG278" i="36" s="1"/>
  <c r="DG279" i="36" s="1"/>
  <c r="DG280" i="36" s="1"/>
  <c r="DG281" i="36" s="1"/>
  <c r="DG282" i="36" s="1"/>
  <c r="DH259" i="36" s="1"/>
  <c r="DH260" i="36" s="1"/>
  <c r="DH261" i="36" s="1"/>
  <c r="DH262" i="36" s="1"/>
  <c r="DH263" i="36" s="1"/>
  <c r="DH264" i="36" s="1"/>
  <c r="DH265" i="36" s="1"/>
  <c r="DH266" i="36" s="1"/>
  <c r="DH267" i="36" s="1"/>
  <c r="DH268" i="36" s="1"/>
  <c r="DH269" i="36" s="1"/>
  <c r="DH270" i="36" s="1"/>
  <c r="DH271" i="36" s="1"/>
  <c r="DH272" i="36" s="1"/>
  <c r="DH273" i="36" s="1"/>
  <c r="DH274" i="36" s="1"/>
  <c r="DH275" i="36" s="1"/>
  <c r="DH276" i="36" s="1"/>
  <c r="DH277" i="36" s="1"/>
  <c r="DH278" i="36" s="1"/>
  <c r="DH279" i="36" s="1"/>
  <c r="DH280" i="36" s="1"/>
  <c r="DH281" i="36" s="1"/>
  <c r="DH282" i="36" s="1"/>
  <c r="DI259" i="36" s="1"/>
  <c r="DI260" i="36" s="1"/>
  <c r="DI261" i="36" s="1"/>
  <c r="DI262" i="36" s="1"/>
  <c r="DI263" i="36" s="1"/>
  <c r="DI264" i="36" s="1"/>
  <c r="DI265" i="36" s="1"/>
  <c r="DI266" i="36" s="1"/>
  <c r="DI267" i="36" s="1"/>
  <c r="DI268" i="36" s="1"/>
  <c r="DI269" i="36" s="1"/>
  <c r="DI270" i="36" s="1"/>
  <c r="DI271" i="36" s="1"/>
  <c r="DI272" i="36" s="1"/>
  <c r="DI273" i="36" s="1"/>
  <c r="DI274" i="36" s="1"/>
  <c r="DI275" i="36" s="1"/>
  <c r="DI276" i="36" s="1"/>
  <c r="DI277" i="36" s="1"/>
  <c r="DI278" i="36" s="1"/>
  <c r="DI279" i="36" s="1"/>
  <c r="DI280" i="36" s="1"/>
  <c r="DI281" i="36" s="1"/>
  <c r="DI282" i="36" s="1"/>
  <c r="DJ259" i="36" s="1"/>
  <c r="DJ260" i="36" s="1"/>
  <c r="DJ261" i="36" s="1"/>
  <c r="DJ262" i="36" s="1"/>
  <c r="DJ263" i="36" s="1"/>
  <c r="DJ264" i="36" s="1"/>
  <c r="DJ265" i="36" s="1"/>
  <c r="DJ266" i="36" s="1"/>
  <c r="DJ267" i="36" s="1"/>
  <c r="DJ268" i="36" s="1"/>
  <c r="DJ269" i="36" s="1"/>
  <c r="DJ270" i="36" s="1"/>
  <c r="DJ271" i="36" s="1"/>
  <c r="DJ272" i="36" s="1"/>
  <c r="DJ273" i="36" s="1"/>
  <c r="DJ274" i="36" s="1"/>
  <c r="DJ275" i="36" s="1"/>
  <c r="DJ276" i="36" s="1"/>
  <c r="DJ277" i="36" s="1"/>
  <c r="DJ278" i="36" s="1"/>
  <c r="DJ279" i="36" s="1"/>
  <c r="DJ280" i="36" s="1"/>
  <c r="DJ281" i="36" s="1"/>
  <c r="DJ282" i="36" s="1"/>
  <c r="DK259" i="36" s="1"/>
  <c r="DK260" i="36" s="1"/>
  <c r="DK261" i="36" s="1"/>
  <c r="DK262" i="36" s="1"/>
  <c r="DK263" i="36" s="1"/>
  <c r="DK264" i="36" s="1"/>
  <c r="DK265" i="36" s="1"/>
  <c r="DK266" i="36" s="1"/>
  <c r="DK267" i="36" s="1"/>
  <c r="DK268" i="36" s="1"/>
  <c r="DK269" i="36" s="1"/>
  <c r="DK270" i="36" s="1"/>
  <c r="DK271" i="36" s="1"/>
  <c r="DK272" i="36" s="1"/>
  <c r="DK273" i="36" s="1"/>
  <c r="DK274" i="36" s="1"/>
  <c r="DK275" i="36" s="1"/>
  <c r="DK276" i="36" s="1"/>
  <c r="DK277" i="36" s="1"/>
  <c r="DK278" i="36" s="1"/>
  <c r="DK279" i="36" s="1"/>
  <c r="DK280" i="36" s="1"/>
  <c r="DK281" i="36" s="1"/>
  <c r="DK282" i="36" s="1"/>
  <c r="DL259" i="36" s="1"/>
  <c r="DL260" i="36" s="1"/>
  <c r="DL261" i="36" s="1"/>
  <c r="DL262" i="36" s="1"/>
  <c r="DL263" i="36" s="1"/>
  <c r="DL264" i="36" s="1"/>
  <c r="DL265" i="36" s="1"/>
  <c r="DL266" i="36" s="1"/>
  <c r="DL267" i="36" s="1"/>
  <c r="DL268" i="36" s="1"/>
  <c r="DL269" i="36" s="1"/>
  <c r="DL270" i="36" s="1"/>
  <c r="DL271" i="36" s="1"/>
  <c r="DL272" i="36" s="1"/>
  <c r="DL273" i="36" s="1"/>
  <c r="DL274" i="36" s="1"/>
  <c r="DL275" i="36" s="1"/>
  <c r="DL276" i="36" s="1"/>
  <c r="DL277" i="36" s="1"/>
  <c r="DL278" i="36" s="1"/>
  <c r="DL279" i="36" s="1"/>
  <c r="DL280" i="36" s="1"/>
  <c r="DL281" i="36" s="1"/>
  <c r="DL282" i="36" s="1"/>
  <c r="CI290" i="36" s="1"/>
  <c r="DN282" i="36" l="1"/>
  <c r="CI291" i="36"/>
  <c r="CI292" i="36" s="1"/>
  <c r="CI293" i="36" s="1"/>
  <c r="CI294" i="36" s="1"/>
  <c r="CI295" i="36" s="1"/>
  <c r="CI296" i="36" s="1"/>
  <c r="CI297" i="36" s="1"/>
  <c r="CI298" i="36" s="1"/>
  <c r="CI299" i="36" s="1"/>
  <c r="CI300" i="36" s="1"/>
  <c r="CI301" i="36" s="1"/>
  <c r="CI302" i="36" s="1"/>
  <c r="CI303" i="36" s="1"/>
  <c r="CI304" i="36" s="1"/>
  <c r="CI305" i="36" s="1"/>
  <c r="CI306" i="36" s="1"/>
  <c r="CI307" i="36" s="1"/>
  <c r="CI308" i="36" s="1"/>
  <c r="CI309" i="36" s="1"/>
  <c r="CI310" i="36" s="1"/>
  <c r="CI311" i="36" s="1"/>
  <c r="CI312" i="36" s="1"/>
  <c r="CI313" i="36" s="1"/>
  <c r="CJ290" i="36" s="1"/>
  <c r="CJ291" i="36" s="1"/>
  <c r="CJ292" i="36" s="1"/>
  <c r="CJ293" i="36" s="1"/>
  <c r="CJ294" i="36" s="1"/>
  <c r="CJ295" i="36" s="1"/>
  <c r="CJ296" i="36" s="1"/>
  <c r="CJ297" i="36" s="1"/>
  <c r="CJ298" i="36" s="1"/>
  <c r="CJ299" i="36" s="1"/>
  <c r="CJ300" i="36" s="1"/>
  <c r="CJ301" i="36" s="1"/>
  <c r="CJ302" i="36" s="1"/>
  <c r="CJ303" i="36" s="1"/>
  <c r="CJ304" i="36" s="1"/>
  <c r="CJ305" i="36" s="1"/>
  <c r="CJ306" i="36" s="1"/>
  <c r="CJ307" i="36" s="1"/>
  <c r="CJ308" i="36" s="1"/>
  <c r="CJ309" i="36" s="1"/>
  <c r="CJ310" i="36" s="1"/>
  <c r="CJ311" i="36" s="1"/>
  <c r="CJ312" i="36" s="1"/>
  <c r="CJ313" i="36" s="1"/>
  <c r="CK290" i="36" s="1"/>
  <c r="CK291" i="36" s="1"/>
  <c r="CK292" i="36" s="1"/>
  <c r="CK293" i="36" s="1"/>
  <c r="CK294" i="36" s="1"/>
  <c r="CK295" i="36" s="1"/>
  <c r="CK296" i="36" s="1"/>
  <c r="CK297" i="36" s="1"/>
  <c r="CK298" i="36" s="1"/>
  <c r="CK299" i="36" s="1"/>
  <c r="CK300" i="36" s="1"/>
  <c r="CK301" i="36" s="1"/>
  <c r="CK302" i="36" s="1"/>
  <c r="CK303" i="36" s="1"/>
  <c r="CK304" i="36" s="1"/>
  <c r="CK305" i="36" s="1"/>
  <c r="CK306" i="36" s="1"/>
  <c r="CK307" i="36" s="1"/>
  <c r="CK308" i="36" s="1"/>
  <c r="CK309" i="36" s="1"/>
  <c r="CK310" i="36" s="1"/>
  <c r="CK311" i="36" s="1"/>
  <c r="CK312" i="36" s="1"/>
  <c r="CK313" i="36" s="1"/>
  <c r="CL290" i="36" s="1"/>
  <c r="CL291" i="36" s="1"/>
  <c r="CL292" i="36" s="1"/>
  <c r="CL293" i="36" s="1"/>
  <c r="CL294" i="36" s="1"/>
  <c r="CL295" i="36" s="1"/>
  <c r="CL296" i="36" s="1"/>
  <c r="CL297" i="36" s="1"/>
  <c r="CL298" i="36" s="1"/>
  <c r="CL299" i="36" s="1"/>
  <c r="CL300" i="36" s="1"/>
  <c r="CL301" i="36" s="1"/>
  <c r="CL302" i="36" s="1"/>
  <c r="CL303" i="36" s="1"/>
  <c r="CL304" i="36" s="1"/>
  <c r="CL305" i="36" s="1"/>
  <c r="CL306" i="36" s="1"/>
  <c r="CL307" i="36" s="1"/>
  <c r="CL308" i="36" s="1"/>
  <c r="CL309" i="36" s="1"/>
  <c r="CL310" i="36" s="1"/>
  <c r="CL311" i="36" s="1"/>
  <c r="CL312" i="36" s="1"/>
  <c r="CL313" i="36" s="1"/>
  <c r="CM290" i="36" s="1"/>
  <c r="CM291" i="36" s="1"/>
  <c r="CM292" i="36" s="1"/>
  <c r="CM293" i="36" s="1"/>
  <c r="CM294" i="36" s="1"/>
  <c r="CM295" i="36" s="1"/>
  <c r="CM296" i="36" s="1"/>
  <c r="CM297" i="36" s="1"/>
  <c r="CM298" i="36" s="1"/>
  <c r="CM299" i="36" s="1"/>
  <c r="CM300" i="36" s="1"/>
  <c r="CM301" i="36" s="1"/>
  <c r="CM302" i="36" s="1"/>
  <c r="CM303" i="36" s="1"/>
  <c r="CM304" i="36" s="1"/>
  <c r="CM305" i="36" s="1"/>
  <c r="CM306" i="36" s="1"/>
  <c r="CM307" i="36" s="1"/>
  <c r="CM308" i="36" s="1"/>
  <c r="CM309" i="36" s="1"/>
  <c r="CM310" i="36" s="1"/>
  <c r="CM311" i="36" s="1"/>
  <c r="CM312" i="36" s="1"/>
  <c r="CM313" i="36" s="1"/>
  <c r="CN290" i="36" s="1"/>
  <c r="CN291" i="36" s="1"/>
  <c r="CN292" i="36" s="1"/>
  <c r="CN293" i="36" s="1"/>
  <c r="CN294" i="36" s="1"/>
  <c r="CN295" i="36" s="1"/>
  <c r="CN296" i="36" s="1"/>
  <c r="CN297" i="36" s="1"/>
  <c r="CN298" i="36" s="1"/>
  <c r="CN299" i="36" s="1"/>
  <c r="CN300" i="36" s="1"/>
  <c r="CN301" i="36" s="1"/>
  <c r="CN302" i="36" s="1"/>
  <c r="CN303" i="36" s="1"/>
  <c r="CN304" i="36" s="1"/>
  <c r="CN305" i="36" s="1"/>
  <c r="CN306" i="36" s="1"/>
  <c r="CN307" i="36" s="1"/>
  <c r="CN308" i="36" s="1"/>
  <c r="CN309" i="36" s="1"/>
  <c r="CN310" i="36" s="1"/>
  <c r="CN311" i="36" s="1"/>
  <c r="CN312" i="36" s="1"/>
  <c r="CN313" i="36" s="1"/>
  <c r="CO290" i="36" s="1"/>
  <c r="CO291" i="36" s="1"/>
  <c r="CO292" i="36" s="1"/>
  <c r="CO293" i="36" s="1"/>
  <c r="CO294" i="36" s="1"/>
  <c r="CO295" i="36" s="1"/>
  <c r="CO296" i="36" s="1"/>
  <c r="CO297" i="36" s="1"/>
  <c r="CO298" i="36" s="1"/>
  <c r="CO299" i="36" s="1"/>
  <c r="CO300" i="36" s="1"/>
  <c r="CO301" i="36" s="1"/>
  <c r="CO302" i="36" s="1"/>
  <c r="CO303" i="36" s="1"/>
  <c r="CO304" i="36" s="1"/>
  <c r="CO305" i="36" s="1"/>
  <c r="CO306" i="36" s="1"/>
  <c r="CO307" i="36" s="1"/>
  <c r="CO308" i="36" s="1"/>
  <c r="CO309" i="36" s="1"/>
  <c r="CO310" i="36" s="1"/>
  <c r="CO311" i="36" s="1"/>
  <c r="CO312" i="36" s="1"/>
  <c r="CO313" i="36" s="1"/>
  <c r="CP290" i="36" s="1"/>
  <c r="CP291" i="36" s="1"/>
  <c r="CP292" i="36" s="1"/>
  <c r="CP293" i="36" s="1"/>
  <c r="CP294" i="36" s="1"/>
  <c r="CP295" i="36" s="1"/>
  <c r="CP296" i="36" s="1"/>
  <c r="CP297" i="36" s="1"/>
  <c r="CP298" i="36" s="1"/>
  <c r="CP299" i="36" s="1"/>
  <c r="CP300" i="36" s="1"/>
  <c r="CP301" i="36" s="1"/>
  <c r="CP302" i="36" s="1"/>
  <c r="CP303" i="36" s="1"/>
  <c r="CP304" i="36" s="1"/>
  <c r="CP305" i="36" s="1"/>
  <c r="CP306" i="36" s="1"/>
  <c r="CP307" i="36" s="1"/>
  <c r="CP308" i="36" s="1"/>
  <c r="CP309" i="36" s="1"/>
  <c r="CP310" i="36" s="1"/>
  <c r="CP311" i="36" s="1"/>
  <c r="CP312" i="36" s="1"/>
  <c r="CP313" i="36" s="1"/>
  <c r="CQ290" i="36" s="1"/>
  <c r="CQ291" i="36" s="1"/>
  <c r="CQ292" i="36" s="1"/>
  <c r="CQ293" i="36" s="1"/>
  <c r="CQ294" i="36" s="1"/>
  <c r="CQ295" i="36" s="1"/>
  <c r="CQ296" i="36" s="1"/>
  <c r="CQ297" i="36" s="1"/>
  <c r="CQ298" i="36" s="1"/>
  <c r="CQ299" i="36" s="1"/>
  <c r="CQ300" i="36" s="1"/>
  <c r="CQ301" i="36" s="1"/>
  <c r="CQ302" i="36" s="1"/>
  <c r="CQ303" i="36" s="1"/>
  <c r="CQ304" i="36" s="1"/>
  <c r="CQ305" i="36" s="1"/>
  <c r="CQ306" i="36" s="1"/>
  <c r="CQ307" i="36" s="1"/>
  <c r="CQ308" i="36" s="1"/>
  <c r="CQ309" i="36" s="1"/>
  <c r="CQ310" i="36" s="1"/>
  <c r="CQ311" i="36" s="1"/>
  <c r="CQ312" i="36" s="1"/>
  <c r="CQ313" i="36" s="1"/>
  <c r="CR290" i="36" s="1"/>
  <c r="CR291" i="36" s="1"/>
  <c r="CR292" i="36" s="1"/>
  <c r="CR293" i="36" s="1"/>
  <c r="CR294" i="36" s="1"/>
  <c r="CR295" i="36" s="1"/>
  <c r="CR296" i="36" s="1"/>
  <c r="CR297" i="36" s="1"/>
  <c r="CR298" i="36" s="1"/>
  <c r="CR299" i="36" s="1"/>
  <c r="CR300" i="36" s="1"/>
  <c r="CR301" i="36" s="1"/>
  <c r="CR302" i="36" s="1"/>
  <c r="CR303" i="36" s="1"/>
  <c r="CR304" i="36" s="1"/>
  <c r="CR305" i="36" s="1"/>
  <c r="CR306" i="36" s="1"/>
  <c r="CR307" i="36" s="1"/>
  <c r="CR308" i="36" s="1"/>
  <c r="CR309" i="36" s="1"/>
  <c r="CR310" i="36" s="1"/>
  <c r="CR311" i="36" s="1"/>
  <c r="CR312" i="36" s="1"/>
  <c r="CR313" i="36" s="1"/>
  <c r="CS290" i="36" s="1"/>
  <c r="CS291" i="36" s="1"/>
  <c r="CS292" i="36" s="1"/>
  <c r="CS293" i="36" s="1"/>
  <c r="CS294" i="36" s="1"/>
  <c r="CS295" i="36" s="1"/>
  <c r="CS296" i="36" s="1"/>
  <c r="CS297" i="36" s="1"/>
  <c r="CS298" i="36" s="1"/>
  <c r="CS299" i="36" s="1"/>
  <c r="CS300" i="36" s="1"/>
  <c r="CS301" i="36" s="1"/>
  <c r="CS302" i="36" s="1"/>
  <c r="CS303" i="36" s="1"/>
  <c r="CS304" i="36" s="1"/>
  <c r="CS305" i="36" s="1"/>
  <c r="CS306" i="36" s="1"/>
  <c r="CS307" i="36" s="1"/>
  <c r="CS308" i="36" s="1"/>
  <c r="CS309" i="36" s="1"/>
  <c r="CS310" i="36" s="1"/>
  <c r="CS311" i="36" s="1"/>
  <c r="CS312" i="36" s="1"/>
  <c r="CS313" i="36" s="1"/>
  <c r="CT290" i="36" s="1"/>
  <c r="CT291" i="36" s="1"/>
  <c r="CT292" i="36" s="1"/>
  <c r="CT293" i="36" s="1"/>
  <c r="CT294" i="36" s="1"/>
  <c r="CT295" i="36" s="1"/>
  <c r="CT296" i="36" s="1"/>
  <c r="CT297" i="36" s="1"/>
  <c r="CT298" i="36" s="1"/>
  <c r="CT299" i="36" s="1"/>
  <c r="CT300" i="36" s="1"/>
  <c r="CT301" i="36" s="1"/>
  <c r="CT302" i="36" s="1"/>
  <c r="CT303" i="36" s="1"/>
  <c r="CT304" i="36" s="1"/>
  <c r="CT305" i="36" s="1"/>
  <c r="CT306" i="36" s="1"/>
  <c r="CT307" i="36" s="1"/>
  <c r="CT308" i="36" s="1"/>
  <c r="CT309" i="36" s="1"/>
  <c r="CT310" i="36" s="1"/>
  <c r="CT311" i="36" s="1"/>
  <c r="CT312" i="36" s="1"/>
  <c r="CT313" i="36" s="1"/>
  <c r="CU290" i="36" s="1"/>
  <c r="CU291" i="36" s="1"/>
  <c r="CU292" i="36" s="1"/>
  <c r="CU293" i="36" s="1"/>
  <c r="CU294" i="36" s="1"/>
  <c r="CU295" i="36" s="1"/>
  <c r="CU296" i="36" s="1"/>
  <c r="CU297" i="36" s="1"/>
  <c r="CU298" i="36" s="1"/>
  <c r="CU299" i="36" s="1"/>
  <c r="CU300" i="36" s="1"/>
  <c r="CU301" i="36" s="1"/>
  <c r="CU302" i="36" s="1"/>
  <c r="CU303" i="36" s="1"/>
  <c r="CU304" i="36" s="1"/>
  <c r="CU305" i="36" s="1"/>
  <c r="CU306" i="36" s="1"/>
  <c r="CU307" i="36" s="1"/>
  <c r="CU308" i="36" s="1"/>
  <c r="CU309" i="36" s="1"/>
  <c r="CU310" i="36" s="1"/>
  <c r="CU311" i="36" s="1"/>
  <c r="CU312" i="36" s="1"/>
  <c r="CU313" i="36" s="1"/>
  <c r="CV290" i="36" s="1"/>
  <c r="CV291" i="36" s="1"/>
  <c r="CV292" i="36" s="1"/>
  <c r="CV293" i="36" s="1"/>
  <c r="CV294" i="36" s="1"/>
  <c r="CV295" i="36" s="1"/>
  <c r="CV296" i="36" s="1"/>
  <c r="CV297" i="36" s="1"/>
  <c r="CV298" i="36" s="1"/>
  <c r="CV299" i="36" s="1"/>
  <c r="CV300" i="36" s="1"/>
  <c r="CV301" i="36" s="1"/>
  <c r="CV302" i="36" s="1"/>
  <c r="CV303" i="36" s="1"/>
  <c r="CV304" i="36" s="1"/>
  <c r="CV305" i="36" s="1"/>
  <c r="CV306" i="36" s="1"/>
  <c r="CV307" i="36" s="1"/>
  <c r="CV308" i="36" s="1"/>
  <c r="CV309" i="36" s="1"/>
  <c r="CV310" i="36" s="1"/>
  <c r="CV311" i="36" s="1"/>
  <c r="CV312" i="36" s="1"/>
  <c r="CV313" i="36" s="1"/>
  <c r="CW290" i="36" s="1"/>
  <c r="CW291" i="36" s="1"/>
  <c r="CW292" i="36" s="1"/>
  <c r="CW293" i="36" s="1"/>
  <c r="CW294" i="36" s="1"/>
  <c r="CW295" i="36" s="1"/>
  <c r="CW296" i="36" s="1"/>
  <c r="CW297" i="36" s="1"/>
  <c r="CW298" i="36" s="1"/>
  <c r="CW299" i="36" s="1"/>
  <c r="CW300" i="36" s="1"/>
  <c r="CW301" i="36" s="1"/>
  <c r="CW302" i="36" s="1"/>
  <c r="CW303" i="36" s="1"/>
  <c r="CW304" i="36" s="1"/>
  <c r="CW305" i="36" s="1"/>
  <c r="CW306" i="36" s="1"/>
  <c r="CW307" i="36" s="1"/>
  <c r="CW308" i="36" s="1"/>
  <c r="CW309" i="36" s="1"/>
  <c r="CW310" i="36" s="1"/>
  <c r="CW311" i="36" s="1"/>
  <c r="CW312" i="36" s="1"/>
  <c r="CW313" i="36" s="1"/>
  <c r="CX290" i="36" s="1"/>
  <c r="CX291" i="36" s="1"/>
  <c r="CX292" i="36" s="1"/>
  <c r="CX293" i="36" s="1"/>
  <c r="CX294" i="36" s="1"/>
  <c r="CX295" i="36" s="1"/>
  <c r="CX296" i="36" s="1"/>
  <c r="CX297" i="36" s="1"/>
  <c r="CX298" i="36" s="1"/>
  <c r="CX299" i="36" s="1"/>
  <c r="CX300" i="36" s="1"/>
  <c r="CX301" i="36" s="1"/>
  <c r="CX302" i="36" s="1"/>
  <c r="CX303" i="36" s="1"/>
  <c r="CX304" i="36" s="1"/>
  <c r="CX305" i="36" s="1"/>
  <c r="CX306" i="36" s="1"/>
  <c r="CX307" i="36" s="1"/>
  <c r="CX308" i="36" s="1"/>
  <c r="CX309" i="36" s="1"/>
  <c r="CX310" i="36" s="1"/>
  <c r="CX311" i="36" s="1"/>
  <c r="CX312" i="36" s="1"/>
  <c r="CX313" i="36" s="1"/>
  <c r="CY290" i="36" s="1"/>
  <c r="CY291" i="36" s="1"/>
  <c r="CY292" i="36" s="1"/>
  <c r="CY293" i="36" s="1"/>
  <c r="CY294" i="36" s="1"/>
  <c r="CY295" i="36" s="1"/>
  <c r="CY296" i="36" s="1"/>
  <c r="CY297" i="36" s="1"/>
  <c r="CY298" i="36" s="1"/>
  <c r="CY299" i="36" s="1"/>
  <c r="CY300" i="36" s="1"/>
  <c r="CY301" i="36" s="1"/>
  <c r="CY302" i="36" s="1"/>
  <c r="CY303" i="36" s="1"/>
  <c r="CY304" i="36" s="1"/>
  <c r="CY305" i="36" s="1"/>
  <c r="CY306" i="36" s="1"/>
  <c r="CY307" i="36" s="1"/>
  <c r="CY308" i="36" s="1"/>
  <c r="CY309" i="36" s="1"/>
  <c r="CY310" i="36" s="1"/>
  <c r="CY311" i="36" s="1"/>
  <c r="CY312" i="36" s="1"/>
  <c r="CY313" i="36" s="1"/>
  <c r="CZ290" i="36" s="1"/>
  <c r="CZ291" i="36" s="1"/>
  <c r="CZ292" i="36" s="1"/>
  <c r="CZ293" i="36" s="1"/>
  <c r="CZ294" i="36" s="1"/>
  <c r="CZ295" i="36" s="1"/>
  <c r="CZ296" i="36" s="1"/>
  <c r="CZ297" i="36" s="1"/>
  <c r="CZ298" i="36" s="1"/>
  <c r="CZ299" i="36" s="1"/>
  <c r="CZ300" i="36" s="1"/>
  <c r="CZ301" i="36" s="1"/>
  <c r="CZ302" i="36" s="1"/>
  <c r="CZ303" i="36" s="1"/>
  <c r="CZ304" i="36" s="1"/>
  <c r="CZ305" i="36" s="1"/>
  <c r="CZ306" i="36" s="1"/>
  <c r="CZ307" i="36" s="1"/>
  <c r="CZ308" i="36" s="1"/>
  <c r="CZ309" i="36" s="1"/>
  <c r="CZ310" i="36" s="1"/>
  <c r="CZ311" i="36" s="1"/>
  <c r="CZ312" i="36" s="1"/>
  <c r="CZ313" i="36" s="1"/>
  <c r="DA290" i="36" s="1"/>
  <c r="DA291" i="36" s="1"/>
  <c r="DA292" i="36" s="1"/>
  <c r="DA293" i="36" s="1"/>
  <c r="DA294" i="36" s="1"/>
  <c r="DA295" i="36" s="1"/>
  <c r="DA296" i="36" s="1"/>
  <c r="DA297" i="36" s="1"/>
  <c r="DA298" i="36" s="1"/>
  <c r="DA299" i="36" s="1"/>
  <c r="DA300" i="36" s="1"/>
  <c r="DA301" i="36" s="1"/>
  <c r="DA302" i="36" s="1"/>
  <c r="DA303" i="36" s="1"/>
  <c r="DA304" i="36" s="1"/>
  <c r="DA305" i="36" s="1"/>
  <c r="DA306" i="36" s="1"/>
  <c r="DA307" i="36" s="1"/>
  <c r="DA308" i="36" s="1"/>
  <c r="DA309" i="36" s="1"/>
  <c r="DA310" i="36" s="1"/>
  <c r="DA311" i="36" s="1"/>
  <c r="DA312" i="36" s="1"/>
  <c r="DA313" i="36" s="1"/>
  <c r="DB290" i="36" s="1"/>
  <c r="DB291" i="36" s="1"/>
  <c r="DB292" i="36" s="1"/>
  <c r="DB293" i="36" s="1"/>
  <c r="DB294" i="36" s="1"/>
  <c r="DB295" i="36" s="1"/>
  <c r="DB296" i="36" s="1"/>
  <c r="DB297" i="36" s="1"/>
  <c r="DB298" i="36" s="1"/>
  <c r="DB299" i="36" s="1"/>
  <c r="DB300" i="36" s="1"/>
  <c r="DB301" i="36" s="1"/>
  <c r="DB302" i="36" s="1"/>
  <c r="DB303" i="36" s="1"/>
  <c r="DB304" i="36" s="1"/>
  <c r="DB305" i="36" s="1"/>
  <c r="DB306" i="36" s="1"/>
  <c r="DB307" i="36" s="1"/>
  <c r="DB308" i="36" s="1"/>
  <c r="DB309" i="36" s="1"/>
  <c r="DB310" i="36" s="1"/>
  <c r="DB311" i="36" s="1"/>
  <c r="DB312" i="36" s="1"/>
  <c r="DB313" i="36" s="1"/>
  <c r="DC290" i="36" s="1"/>
  <c r="DC291" i="36" s="1"/>
  <c r="DC292" i="36" s="1"/>
  <c r="DC293" i="36" s="1"/>
  <c r="DC294" i="36" s="1"/>
  <c r="DC295" i="36" s="1"/>
  <c r="DC296" i="36" s="1"/>
  <c r="DC297" i="36" s="1"/>
  <c r="DC298" i="36" s="1"/>
  <c r="DC299" i="36" s="1"/>
  <c r="DC300" i="36" s="1"/>
  <c r="DC301" i="36" s="1"/>
  <c r="DC302" i="36" s="1"/>
  <c r="DC303" i="36" s="1"/>
  <c r="DC304" i="36" s="1"/>
  <c r="DC305" i="36" s="1"/>
  <c r="DC306" i="36" s="1"/>
  <c r="DC307" i="36" s="1"/>
  <c r="DC308" i="36" s="1"/>
  <c r="DC309" i="36" s="1"/>
  <c r="DC310" i="36" s="1"/>
  <c r="DC311" i="36" s="1"/>
  <c r="DC312" i="36" s="1"/>
  <c r="DC313" i="36" s="1"/>
  <c r="DD290" i="36" s="1"/>
  <c r="DD291" i="36" s="1"/>
  <c r="DD292" i="36" s="1"/>
  <c r="DD293" i="36" s="1"/>
  <c r="DD294" i="36" s="1"/>
  <c r="DD295" i="36" s="1"/>
  <c r="DD296" i="36" s="1"/>
  <c r="DD297" i="36" s="1"/>
  <c r="DD298" i="36" s="1"/>
  <c r="DD299" i="36" s="1"/>
  <c r="DD300" i="36" s="1"/>
  <c r="DD301" i="36" s="1"/>
  <c r="DD302" i="36" s="1"/>
  <c r="DD303" i="36" s="1"/>
  <c r="DD304" i="36" s="1"/>
  <c r="DD305" i="36" s="1"/>
  <c r="DD306" i="36" s="1"/>
  <c r="DD307" i="36" s="1"/>
  <c r="DD308" i="36" s="1"/>
  <c r="DD309" i="36" s="1"/>
  <c r="DD310" i="36" s="1"/>
  <c r="DD311" i="36" s="1"/>
  <c r="DD312" i="36" s="1"/>
  <c r="DD313" i="36" s="1"/>
  <c r="DE290" i="36" s="1"/>
  <c r="DE291" i="36" s="1"/>
  <c r="DE292" i="36" s="1"/>
  <c r="DE293" i="36" s="1"/>
  <c r="DE294" i="36" s="1"/>
  <c r="DE295" i="36" s="1"/>
  <c r="DE296" i="36" s="1"/>
  <c r="DE297" i="36" s="1"/>
  <c r="DE298" i="36" s="1"/>
  <c r="DE299" i="36" s="1"/>
  <c r="DE300" i="36" s="1"/>
  <c r="DE301" i="36" s="1"/>
  <c r="DE302" i="36" s="1"/>
  <c r="DE303" i="36" s="1"/>
  <c r="DE304" i="36" s="1"/>
  <c r="DE305" i="36" s="1"/>
  <c r="DE306" i="36" s="1"/>
  <c r="DE307" i="36" s="1"/>
  <c r="DE308" i="36" s="1"/>
  <c r="DE309" i="36" s="1"/>
  <c r="DE310" i="36" s="1"/>
  <c r="DE311" i="36" s="1"/>
  <c r="DE312" i="36" s="1"/>
  <c r="DE313" i="36" s="1"/>
  <c r="DF290" i="36" s="1"/>
  <c r="DF291" i="36" s="1"/>
  <c r="DF292" i="36" s="1"/>
  <c r="DF293" i="36" s="1"/>
  <c r="DF294" i="36" s="1"/>
  <c r="DF295" i="36" s="1"/>
  <c r="DF296" i="36" s="1"/>
  <c r="DF297" i="36" s="1"/>
  <c r="DF298" i="36" s="1"/>
  <c r="DF299" i="36" s="1"/>
  <c r="DF300" i="36" s="1"/>
  <c r="DF301" i="36" s="1"/>
  <c r="DF302" i="36" s="1"/>
  <c r="DF303" i="36" s="1"/>
  <c r="DF304" i="36" s="1"/>
  <c r="DF305" i="36" s="1"/>
  <c r="DF306" i="36" s="1"/>
  <c r="DF307" i="36" s="1"/>
  <c r="DF308" i="36" s="1"/>
  <c r="DF309" i="36" s="1"/>
  <c r="DF310" i="36" s="1"/>
  <c r="DF311" i="36" s="1"/>
  <c r="DF312" i="36" s="1"/>
  <c r="DF313" i="36" s="1"/>
  <c r="DG290" i="36" s="1"/>
  <c r="DG291" i="36" s="1"/>
  <c r="DG292" i="36" s="1"/>
  <c r="DG293" i="36" s="1"/>
  <c r="DG294" i="36" s="1"/>
  <c r="DG295" i="36" s="1"/>
  <c r="DG296" i="36" s="1"/>
  <c r="DG297" i="36" s="1"/>
  <c r="DG298" i="36" s="1"/>
  <c r="DG299" i="36" s="1"/>
  <c r="DG300" i="36" s="1"/>
  <c r="DG301" i="36" s="1"/>
  <c r="DG302" i="36" s="1"/>
  <c r="DG303" i="36" s="1"/>
  <c r="DG304" i="36" s="1"/>
  <c r="DG305" i="36" s="1"/>
  <c r="DG306" i="36" s="1"/>
  <c r="DG307" i="36" s="1"/>
  <c r="DG308" i="36" s="1"/>
  <c r="DG309" i="36" s="1"/>
  <c r="DG310" i="36" s="1"/>
  <c r="DG311" i="36" s="1"/>
  <c r="DG312" i="36" s="1"/>
  <c r="DG313" i="36" s="1"/>
  <c r="DH290" i="36" s="1"/>
  <c r="DH291" i="36" s="1"/>
  <c r="DH292" i="36" s="1"/>
  <c r="DH293" i="36" s="1"/>
  <c r="DH294" i="36" s="1"/>
  <c r="DH295" i="36" s="1"/>
  <c r="DH296" i="36" s="1"/>
  <c r="DH297" i="36" s="1"/>
  <c r="DH298" i="36" s="1"/>
  <c r="DH299" i="36" s="1"/>
  <c r="DH300" i="36" s="1"/>
  <c r="DH301" i="36" s="1"/>
  <c r="DH302" i="36" s="1"/>
  <c r="DH303" i="36" s="1"/>
  <c r="DH304" i="36" s="1"/>
  <c r="DH305" i="36" s="1"/>
  <c r="DH306" i="36" s="1"/>
  <c r="DH307" i="36" s="1"/>
  <c r="DH308" i="36" s="1"/>
  <c r="DH309" i="36" s="1"/>
  <c r="DH310" i="36" s="1"/>
  <c r="DH311" i="36" s="1"/>
  <c r="DH312" i="36" s="1"/>
  <c r="DH313" i="36" s="1"/>
  <c r="DI290" i="36" s="1"/>
  <c r="DI291" i="36" s="1"/>
  <c r="DI292" i="36" s="1"/>
  <c r="DI293" i="36" s="1"/>
  <c r="DI294" i="36" s="1"/>
  <c r="DI295" i="36" s="1"/>
  <c r="DI296" i="36" s="1"/>
  <c r="DI297" i="36" s="1"/>
  <c r="DI298" i="36" s="1"/>
  <c r="DI299" i="36" s="1"/>
  <c r="DI300" i="36" s="1"/>
  <c r="DI301" i="36" s="1"/>
  <c r="DI302" i="36" s="1"/>
  <c r="DI303" i="36" s="1"/>
  <c r="DI304" i="36" s="1"/>
  <c r="DI305" i="36" s="1"/>
  <c r="DI306" i="36" s="1"/>
  <c r="DI307" i="36" s="1"/>
  <c r="DI308" i="36" s="1"/>
  <c r="DI309" i="36" s="1"/>
  <c r="DI310" i="36" s="1"/>
  <c r="DI311" i="36" s="1"/>
  <c r="DI312" i="36" s="1"/>
  <c r="DI313" i="36" s="1"/>
  <c r="DJ290" i="36" s="1"/>
  <c r="DJ291" i="36" s="1"/>
  <c r="DJ292" i="36" s="1"/>
  <c r="DJ293" i="36" s="1"/>
  <c r="DJ294" i="36" s="1"/>
  <c r="DJ295" i="36" s="1"/>
  <c r="DJ296" i="36" s="1"/>
  <c r="DJ297" i="36" s="1"/>
  <c r="DJ298" i="36" s="1"/>
  <c r="DJ299" i="36" s="1"/>
  <c r="DJ300" i="36" s="1"/>
  <c r="DJ301" i="36" s="1"/>
  <c r="DJ302" i="36" s="1"/>
  <c r="DJ303" i="36" s="1"/>
  <c r="DJ304" i="36" s="1"/>
  <c r="DJ305" i="36" s="1"/>
  <c r="DJ306" i="36" s="1"/>
  <c r="DJ307" i="36" s="1"/>
  <c r="DJ308" i="36" s="1"/>
  <c r="DJ309" i="36" s="1"/>
  <c r="DJ310" i="36" s="1"/>
  <c r="DJ311" i="36" s="1"/>
  <c r="DJ312" i="36" s="1"/>
  <c r="DJ313" i="36" s="1"/>
  <c r="DK290" i="36" s="1"/>
  <c r="DK291" i="36" s="1"/>
  <c r="DK292" i="36" s="1"/>
  <c r="DK293" i="36" s="1"/>
  <c r="DK294" i="36" s="1"/>
  <c r="DK295" i="36" s="1"/>
  <c r="DK296" i="36" s="1"/>
  <c r="DK297" i="36" s="1"/>
  <c r="DK298" i="36" s="1"/>
  <c r="DK299" i="36" s="1"/>
  <c r="DK300" i="36" s="1"/>
  <c r="DK301" i="36" s="1"/>
  <c r="DK302" i="36" s="1"/>
  <c r="DK303" i="36" s="1"/>
  <c r="DK304" i="36" s="1"/>
  <c r="DK305" i="36" s="1"/>
  <c r="DK306" i="36" s="1"/>
  <c r="DK307" i="36" s="1"/>
  <c r="DK308" i="36" s="1"/>
  <c r="DK309" i="36" s="1"/>
  <c r="DK310" i="36" s="1"/>
  <c r="DK311" i="36" s="1"/>
  <c r="DK312" i="36" s="1"/>
  <c r="DK313" i="36" s="1"/>
  <c r="DL290" i="36" s="1"/>
  <c r="DL291" i="36" s="1"/>
  <c r="DL292" i="36" s="1"/>
  <c r="DL293" i="36" s="1"/>
  <c r="DL294" i="36" s="1"/>
  <c r="DL295" i="36" s="1"/>
  <c r="DL296" i="36" s="1"/>
  <c r="DL297" i="36" s="1"/>
  <c r="DL298" i="36" s="1"/>
  <c r="DL299" i="36" s="1"/>
  <c r="DL300" i="36" s="1"/>
  <c r="DL301" i="36" s="1"/>
  <c r="DL302" i="36" s="1"/>
  <c r="DL303" i="36" s="1"/>
  <c r="DL304" i="36" s="1"/>
  <c r="DL305" i="36" s="1"/>
  <c r="DL306" i="36" s="1"/>
  <c r="DL307" i="36" s="1"/>
  <c r="DL308" i="36" s="1"/>
  <c r="DL309" i="36" s="1"/>
  <c r="DL310" i="36" s="1"/>
  <c r="DL311" i="36" s="1"/>
  <c r="DL312" i="36" s="1"/>
  <c r="DL313" i="36" s="1"/>
  <c r="DM290" i="36" s="1"/>
  <c r="DM291" i="36" s="1"/>
  <c r="DM292" i="36" s="1"/>
  <c r="DM293" i="36" s="1"/>
  <c r="DM294" i="36" s="1"/>
  <c r="DM295" i="36" s="1"/>
  <c r="DM296" i="36" s="1"/>
  <c r="DM297" i="36" s="1"/>
  <c r="DM298" i="36" s="1"/>
  <c r="DM299" i="36" s="1"/>
  <c r="DM300" i="36" s="1"/>
  <c r="DM301" i="36" s="1"/>
  <c r="DM302" i="36" s="1"/>
  <c r="DM303" i="36" s="1"/>
  <c r="DM304" i="36" s="1"/>
  <c r="DM305" i="36" s="1"/>
  <c r="DM306" i="36" s="1"/>
  <c r="DM307" i="36" s="1"/>
  <c r="DM308" i="36" s="1"/>
  <c r="DM309" i="36" s="1"/>
  <c r="DM310" i="36" s="1"/>
  <c r="DM311" i="36" s="1"/>
  <c r="DM312" i="36" s="1"/>
  <c r="DM313" i="36" s="1"/>
  <c r="CI321" i="36" s="1"/>
  <c r="DN313" i="36" l="1"/>
  <c r="CI322" i="36"/>
  <c r="CI323" i="36" s="1"/>
  <c r="CI324" i="36" s="1"/>
  <c r="CI325" i="36" s="1"/>
  <c r="CI326" i="36" s="1"/>
  <c r="CI327" i="36" s="1"/>
  <c r="CI328" i="36" s="1"/>
  <c r="CI329" i="36" s="1"/>
  <c r="CI330" i="36" s="1"/>
  <c r="CI331" i="36" s="1"/>
  <c r="CI332" i="36" s="1"/>
  <c r="CI333" i="36" s="1"/>
  <c r="CI334" i="36" s="1"/>
  <c r="CI335" i="36" s="1"/>
  <c r="CI336" i="36" s="1"/>
  <c r="CI337" i="36" s="1"/>
  <c r="CI338" i="36" s="1"/>
  <c r="CI339" i="36" s="1"/>
  <c r="CI340" i="36" s="1"/>
  <c r="CI341" i="36" s="1"/>
  <c r="CI342" i="36" s="1"/>
  <c r="CI343" i="36" s="1"/>
  <c r="CI344" i="36" s="1"/>
  <c r="CJ321" i="36" s="1"/>
  <c r="CJ322" i="36" s="1"/>
  <c r="CJ323" i="36" s="1"/>
  <c r="CJ324" i="36" s="1"/>
  <c r="CJ325" i="36" s="1"/>
  <c r="CJ326" i="36" s="1"/>
  <c r="CJ327" i="36" s="1"/>
  <c r="CJ328" i="36" s="1"/>
  <c r="CJ329" i="36" s="1"/>
  <c r="CJ330" i="36" s="1"/>
  <c r="CJ331" i="36" s="1"/>
  <c r="CJ332" i="36" s="1"/>
  <c r="CJ333" i="36" s="1"/>
  <c r="CJ334" i="36" s="1"/>
  <c r="CJ335" i="36" s="1"/>
  <c r="CJ336" i="36" s="1"/>
  <c r="CJ337" i="36" s="1"/>
  <c r="CJ338" i="36" s="1"/>
  <c r="CJ339" i="36" s="1"/>
  <c r="CJ340" i="36" s="1"/>
  <c r="CJ341" i="36" s="1"/>
  <c r="CJ342" i="36" s="1"/>
  <c r="CJ343" i="36" s="1"/>
  <c r="CJ344" i="36" s="1"/>
  <c r="CK321" i="36" s="1"/>
  <c r="CK322" i="36" s="1"/>
  <c r="CK323" i="36" s="1"/>
  <c r="CK324" i="36" s="1"/>
  <c r="CK325" i="36" s="1"/>
  <c r="CK326" i="36" s="1"/>
  <c r="CK327" i="36" s="1"/>
  <c r="CK328" i="36" s="1"/>
  <c r="CK329" i="36" s="1"/>
  <c r="CK330" i="36" s="1"/>
  <c r="CK331" i="36" s="1"/>
  <c r="CK332" i="36" s="1"/>
  <c r="CK333" i="36" s="1"/>
  <c r="CK334" i="36" s="1"/>
  <c r="CK335" i="36" s="1"/>
  <c r="CK336" i="36" s="1"/>
  <c r="CK337" i="36" s="1"/>
  <c r="CK338" i="36" s="1"/>
  <c r="CK339" i="36" s="1"/>
  <c r="CK340" i="36" s="1"/>
  <c r="CK341" i="36" s="1"/>
  <c r="CK342" i="36" s="1"/>
  <c r="CK343" i="36" s="1"/>
  <c r="CK344" i="36" s="1"/>
  <c r="CL321" i="36" s="1"/>
  <c r="CL322" i="36" s="1"/>
  <c r="CL323" i="36" s="1"/>
  <c r="CL324" i="36" s="1"/>
  <c r="CL325" i="36" s="1"/>
  <c r="CL326" i="36" s="1"/>
  <c r="CL327" i="36" s="1"/>
  <c r="CL328" i="36" s="1"/>
  <c r="CL329" i="36" s="1"/>
  <c r="CL330" i="36" s="1"/>
  <c r="CL331" i="36" s="1"/>
  <c r="CL332" i="36" s="1"/>
  <c r="CL333" i="36" s="1"/>
  <c r="CL334" i="36" s="1"/>
  <c r="CL335" i="36" s="1"/>
  <c r="CL336" i="36" s="1"/>
  <c r="CL337" i="36" s="1"/>
  <c r="CL338" i="36" s="1"/>
  <c r="CL339" i="36" s="1"/>
  <c r="CL340" i="36" s="1"/>
  <c r="CL341" i="36" s="1"/>
  <c r="CL342" i="36" s="1"/>
  <c r="CL343" i="36" s="1"/>
  <c r="CL344" i="36" s="1"/>
  <c r="CM321" i="36" s="1"/>
  <c r="CM322" i="36" s="1"/>
  <c r="CM323" i="36" s="1"/>
  <c r="CM324" i="36" s="1"/>
  <c r="CM325" i="36" s="1"/>
  <c r="CM326" i="36" s="1"/>
  <c r="CM327" i="36" s="1"/>
  <c r="CM328" i="36" s="1"/>
  <c r="CM329" i="36" s="1"/>
  <c r="CM330" i="36" s="1"/>
  <c r="CM331" i="36" s="1"/>
  <c r="CM332" i="36" s="1"/>
  <c r="CM333" i="36" s="1"/>
  <c r="CM334" i="36" s="1"/>
  <c r="CM335" i="36" s="1"/>
  <c r="CM336" i="36" s="1"/>
  <c r="CM337" i="36" s="1"/>
  <c r="CM338" i="36" s="1"/>
  <c r="CM339" i="36" s="1"/>
  <c r="CM340" i="36" s="1"/>
  <c r="CM341" i="36" s="1"/>
  <c r="CM342" i="36" s="1"/>
  <c r="CM343" i="36" s="1"/>
  <c r="CM344" i="36" s="1"/>
  <c r="CN321" i="36" s="1"/>
  <c r="CN322" i="36" s="1"/>
  <c r="CN323" i="36" s="1"/>
  <c r="CN324" i="36" s="1"/>
  <c r="CN325" i="36" s="1"/>
  <c r="CN326" i="36" s="1"/>
  <c r="CN327" i="36" s="1"/>
  <c r="CN328" i="36" s="1"/>
  <c r="CN329" i="36" s="1"/>
  <c r="CN330" i="36" s="1"/>
  <c r="CN331" i="36" s="1"/>
  <c r="CN332" i="36" s="1"/>
  <c r="CN333" i="36" s="1"/>
  <c r="CN334" i="36" s="1"/>
  <c r="CN335" i="36" s="1"/>
  <c r="CN336" i="36" s="1"/>
  <c r="CN337" i="36" s="1"/>
  <c r="CN338" i="36" s="1"/>
  <c r="CN339" i="36" s="1"/>
  <c r="CN340" i="36" s="1"/>
  <c r="CN341" i="36" s="1"/>
  <c r="CN342" i="36" s="1"/>
  <c r="CN343" i="36" s="1"/>
  <c r="CN344" i="36" s="1"/>
  <c r="CO321" i="36" s="1"/>
  <c r="CO322" i="36" s="1"/>
  <c r="CO323" i="36" s="1"/>
  <c r="CO324" i="36" s="1"/>
  <c r="CO325" i="36" s="1"/>
  <c r="CO326" i="36" s="1"/>
  <c r="CO327" i="36" s="1"/>
  <c r="CO328" i="36" s="1"/>
  <c r="CO329" i="36" s="1"/>
  <c r="CO330" i="36" s="1"/>
  <c r="CO331" i="36" s="1"/>
  <c r="CO332" i="36" s="1"/>
  <c r="CO333" i="36" s="1"/>
  <c r="CO334" i="36" s="1"/>
  <c r="CO335" i="36" s="1"/>
  <c r="CO336" i="36" s="1"/>
  <c r="CO337" i="36" s="1"/>
  <c r="CO338" i="36" s="1"/>
  <c r="CO339" i="36" s="1"/>
  <c r="CO340" i="36" s="1"/>
  <c r="CO341" i="36" s="1"/>
  <c r="CO342" i="36" s="1"/>
  <c r="CO343" i="36" s="1"/>
  <c r="CO344" i="36" s="1"/>
  <c r="CP321" i="36" s="1"/>
  <c r="CP322" i="36" s="1"/>
  <c r="CP323" i="36" s="1"/>
  <c r="CP324" i="36" s="1"/>
  <c r="CP325" i="36" s="1"/>
  <c r="CP326" i="36" s="1"/>
  <c r="CP327" i="36" s="1"/>
  <c r="CP328" i="36" s="1"/>
  <c r="CP329" i="36" s="1"/>
  <c r="CP330" i="36" s="1"/>
  <c r="CP331" i="36" s="1"/>
  <c r="CP332" i="36" s="1"/>
  <c r="CP333" i="36" s="1"/>
  <c r="CP334" i="36" s="1"/>
  <c r="CP335" i="36" s="1"/>
  <c r="CP336" i="36" s="1"/>
  <c r="CP337" i="36" s="1"/>
  <c r="CP338" i="36" s="1"/>
  <c r="CP339" i="36" s="1"/>
  <c r="CP340" i="36" s="1"/>
  <c r="CP341" i="36" s="1"/>
  <c r="CP342" i="36" s="1"/>
  <c r="CP343" i="36" s="1"/>
  <c r="CP344" i="36" s="1"/>
  <c r="CQ321" i="36" s="1"/>
  <c r="CQ322" i="36" s="1"/>
  <c r="CQ323" i="36" s="1"/>
  <c r="CQ324" i="36" s="1"/>
  <c r="CQ325" i="36" s="1"/>
  <c r="CQ326" i="36" s="1"/>
  <c r="CQ327" i="36" s="1"/>
  <c r="CQ328" i="36" s="1"/>
  <c r="CQ329" i="36" s="1"/>
  <c r="CQ330" i="36" s="1"/>
  <c r="CQ331" i="36" s="1"/>
  <c r="CQ332" i="36" s="1"/>
  <c r="CQ333" i="36" s="1"/>
  <c r="CQ334" i="36" s="1"/>
  <c r="CQ335" i="36" s="1"/>
  <c r="CQ336" i="36" s="1"/>
  <c r="CQ337" i="36" s="1"/>
  <c r="CQ338" i="36" s="1"/>
  <c r="CQ339" i="36" s="1"/>
  <c r="CQ340" i="36" s="1"/>
  <c r="CQ341" i="36" s="1"/>
  <c r="CQ342" i="36" s="1"/>
  <c r="CQ343" i="36" s="1"/>
  <c r="CQ344" i="36" s="1"/>
  <c r="CR321" i="36" s="1"/>
  <c r="CR322" i="36" s="1"/>
  <c r="CR323" i="36" s="1"/>
  <c r="CR324" i="36" s="1"/>
  <c r="CR325" i="36" s="1"/>
  <c r="CR326" i="36" s="1"/>
  <c r="CR327" i="36" s="1"/>
  <c r="CR328" i="36" s="1"/>
  <c r="CR329" i="36" s="1"/>
  <c r="CR330" i="36" s="1"/>
  <c r="CR331" i="36" s="1"/>
  <c r="CR332" i="36" s="1"/>
  <c r="CR333" i="36" s="1"/>
  <c r="CR334" i="36" s="1"/>
  <c r="CR335" i="36" s="1"/>
  <c r="CR336" i="36" s="1"/>
  <c r="CR337" i="36" s="1"/>
  <c r="CR338" i="36" s="1"/>
  <c r="CR339" i="36" s="1"/>
  <c r="CR340" i="36" s="1"/>
  <c r="CR341" i="36" s="1"/>
  <c r="CR342" i="36" s="1"/>
  <c r="CR343" i="36" s="1"/>
  <c r="CR344" i="36" s="1"/>
  <c r="CS321" i="36" s="1"/>
  <c r="CS322" i="36" s="1"/>
  <c r="CS323" i="36" s="1"/>
  <c r="CS324" i="36" s="1"/>
  <c r="CS325" i="36" s="1"/>
  <c r="CS326" i="36" s="1"/>
  <c r="CS327" i="36" s="1"/>
  <c r="CS328" i="36" s="1"/>
  <c r="CS329" i="36" s="1"/>
  <c r="CS330" i="36" s="1"/>
  <c r="CS331" i="36" s="1"/>
  <c r="CS332" i="36" s="1"/>
  <c r="CS333" i="36" s="1"/>
  <c r="CS334" i="36" s="1"/>
  <c r="CS335" i="36" s="1"/>
  <c r="CS336" i="36" s="1"/>
  <c r="CS337" i="36" s="1"/>
  <c r="CS338" i="36" s="1"/>
  <c r="CS339" i="36" s="1"/>
  <c r="CS340" i="36" s="1"/>
  <c r="CS341" i="36" s="1"/>
  <c r="CS342" i="36" s="1"/>
  <c r="CS343" i="36" s="1"/>
  <c r="CS344" i="36" s="1"/>
  <c r="CT321" i="36" s="1"/>
  <c r="CT322" i="36" s="1"/>
  <c r="CT323" i="36" s="1"/>
  <c r="CT324" i="36" s="1"/>
  <c r="CT325" i="36" s="1"/>
  <c r="CT326" i="36" s="1"/>
  <c r="CT327" i="36" s="1"/>
  <c r="CT328" i="36" s="1"/>
  <c r="CT329" i="36" s="1"/>
  <c r="CT330" i="36" s="1"/>
  <c r="CT331" i="36" s="1"/>
  <c r="CT332" i="36" s="1"/>
  <c r="CT333" i="36" s="1"/>
  <c r="CT334" i="36" s="1"/>
  <c r="CT335" i="36" s="1"/>
  <c r="CT336" i="36" s="1"/>
  <c r="CT337" i="36" s="1"/>
  <c r="CT338" i="36" s="1"/>
  <c r="CT339" i="36" s="1"/>
  <c r="CT340" i="36" s="1"/>
  <c r="CT341" i="36" s="1"/>
  <c r="CT342" i="36" s="1"/>
  <c r="CT343" i="36" s="1"/>
  <c r="CT344" i="36" s="1"/>
  <c r="CU321" i="36" s="1"/>
  <c r="CU322" i="36" s="1"/>
  <c r="CU323" i="36" s="1"/>
  <c r="CU324" i="36" s="1"/>
  <c r="CU325" i="36" s="1"/>
  <c r="CU326" i="36" s="1"/>
  <c r="CU327" i="36" s="1"/>
  <c r="CU328" i="36" s="1"/>
  <c r="CU329" i="36" s="1"/>
  <c r="CU330" i="36" s="1"/>
  <c r="CU331" i="36" s="1"/>
  <c r="CU332" i="36" s="1"/>
  <c r="CU333" i="36" s="1"/>
  <c r="CU334" i="36" s="1"/>
  <c r="CU335" i="36" s="1"/>
  <c r="CU336" i="36" s="1"/>
  <c r="CU337" i="36" s="1"/>
  <c r="CU338" i="36" s="1"/>
  <c r="CU339" i="36" s="1"/>
  <c r="CU340" i="36" s="1"/>
  <c r="CU341" i="36" s="1"/>
  <c r="CU342" i="36" s="1"/>
  <c r="CU343" i="36" s="1"/>
  <c r="CU344" i="36" s="1"/>
  <c r="CV321" i="36" s="1"/>
  <c r="CV322" i="36" s="1"/>
  <c r="CV323" i="36" s="1"/>
  <c r="CV324" i="36" s="1"/>
  <c r="CV325" i="36" s="1"/>
  <c r="CV326" i="36" s="1"/>
  <c r="CV327" i="36" s="1"/>
  <c r="CV328" i="36" s="1"/>
  <c r="CV329" i="36" s="1"/>
  <c r="CV330" i="36" s="1"/>
  <c r="CV331" i="36" s="1"/>
  <c r="CV332" i="36" s="1"/>
  <c r="CV333" i="36" s="1"/>
  <c r="CV334" i="36" s="1"/>
  <c r="CV335" i="36" s="1"/>
  <c r="CV336" i="36" s="1"/>
  <c r="CV337" i="36" s="1"/>
  <c r="CV338" i="36" s="1"/>
  <c r="CV339" i="36" s="1"/>
  <c r="CV340" i="36" s="1"/>
  <c r="CV341" i="36" s="1"/>
  <c r="CV342" i="36" s="1"/>
  <c r="CV343" i="36" s="1"/>
  <c r="CV344" i="36" s="1"/>
  <c r="CW321" i="36" s="1"/>
  <c r="CW322" i="36" s="1"/>
  <c r="CW323" i="36" s="1"/>
  <c r="CW324" i="36" s="1"/>
  <c r="CW325" i="36" s="1"/>
  <c r="CW326" i="36" s="1"/>
  <c r="CW327" i="36" s="1"/>
  <c r="CW328" i="36" s="1"/>
  <c r="CW329" i="36" s="1"/>
  <c r="CW330" i="36" s="1"/>
  <c r="CW331" i="36" s="1"/>
  <c r="CW332" i="36" s="1"/>
  <c r="CW333" i="36" s="1"/>
  <c r="CW334" i="36" s="1"/>
  <c r="CW335" i="36" s="1"/>
  <c r="CW336" i="36" s="1"/>
  <c r="CW337" i="36" s="1"/>
  <c r="CW338" i="36" s="1"/>
  <c r="CW339" i="36" s="1"/>
  <c r="CW340" i="36" s="1"/>
  <c r="CW341" i="36" s="1"/>
  <c r="CW342" i="36" s="1"/>
  <c r="CW343" i="36" s="1"/>
  <c r="CW344" i="36" s="1"/>
  <c r="CX321" i="36" s="1"/>
  <c r="CX322" i="36" s="1"/>
  <c r="CX323" i="36" s="1"/>
  <c r="CX324" i="36" s="1"/>
  <c r="CX325" i="36" s="1"/>
  <c r="CX326" i="36" s="1"/>
  <c r="CX327" i="36" s="1"/>
  <c r="CX328" i="36" s="1"/>
  <c r="CX329" i="36" s="1"/>
  <c r="CX330" i="36" s="1"/>
  <c r="CX331" i="36" s="1"/>
  <c r="CX332" i="36" s="1"/>
  <c r="CX333" i="36" s="1"/>
  <c r="CX334" i="36" s="1"/>
  <c r="CX335" i="36" s="1"/>
  <c r="CX336" i="36" s="1"/>
  <c r="CX337" i="36" s="1"/>
  <c r="CX338" i="36" s="1"/>
  <c r="CX339" i="36" s="1"/>
  <c r="CX340" i="36" s="1"/>
  <c r="CX341" i="36" s="1"/>
  <c r="CX342" i="36" s="1"/>
  <c r="CX343" i="36" s="1"/>
  <c r="CX344" i="36" s="1"/>
  <c r="CY321" i="36" s="1"/>
  <c r="CY322" i="36" s="1"/>
  <c r="CY323" i="36" s="1"/>
  <c r="CY324" i="36" s="1"/>
  <c r="CY325" i="36" s="1"/>
  <c r="CY326" i="36" s="1"/>
  <c r="CY327" i="36" s="1"/>
  <c r="CY328" i="36" s="1"/>
  <c r="CY329" i="36" s="1"/>
  <c r="CY330" i="36" s="1"/>
  <c r="CY331" i="36" s="1"/>
  <c r="CY332" i="36" s="1"/>
  <c r="CY333" i="36" s="1"/>
  <c r="CY334" i="36" s="1"/>
  <c r="CY335" i="36" s="1"/>
  <c r="CY336" i="36" s="1"/>
  <c r="CY337" i="36" s="1"/>
  <c r="CY338" i="36" s="1"/>
  <c r="CY339" i="36" s="1"/>
  <c r="CY340" i="36" s="1"/>
  <c r="CY341" i="36" s="1"/>
  <c r="CY342" i="36" s="1"/>
  <c r="CY343" i="36" s="1"/>
  <c r="CY344" i="36" s="1"/>
  <c r="CZ321" i="36" s="1"/>
  <c r="CZ322" i="36" s="1"/>
  <c r="CZ323" i="36" s="1"/>
  <c r="CZ324" i="36" s="1"/>
  <c r="CZ325" i="36" s="1"/>
  <c r="CZ326" i="36" s="1"/>
  <c r="CZ327" i="36" s="1"/>
  <c r="CZ328" i="36" s="1"/>
  <c r="CZ329" i="36" s="1"/>
  <c r="CZ330" i="36" s="1"/>
  <c r="CZ331" i="36" s="1"/>
  <c r="CZ332" i="36" s="1"/>
  <c r="CZ333" i="36" s="1"/>
  <c r="CZ334" i="36" s="1"/>
  <c r="CZ335" i="36" s="1"/>
  <c r="CZ336" i="36" s="1"/>
  <c r="CZ337" i="36" s="1"/>
  <c r="CZ338" i="36" s="1"/>
  <c r="CZ339" i="36" s="1"/>
  <c r="CZ340" i="36" s="1"/>
  <c r="CZ341" i="36" s="1"/>
  <c r="CZ342" i="36" s="1"/>
  <c r="CZ343" i="36" s="1"/>
  <c r="CZ344" i="36" s="1"/>
  <c r="DA321" i="36" s="1"/>
  <c r="DA322" i="36" s="1"/>
  <c r="DA323" i="36" s="1"/>
  <c r="DA324" i="36" s="1"/>
  <c r="DA325" i="36" s="1"/>
  <c r="DA326" i="36" s="1"/>
  <c r="DA327" i="36" s="1"/>
  <c r="DA328" i="36" s="1"/>
  <c r="DA329" i="36" s="1"/>
  <c r="DA330" i="36" s="1"/>
  <c r="DA331" i="36" s="1"/>
  <c r="DA332" i="36" s="1"/>
  <c r="DA333" i="36" s="1"/>
  <c r="DA334" i="36" s="1"/>
  <c r="DA335" i="36" s="1"/>
  <c r="DA336" i="36" s="1"/>
  <c r="DA337" i="36" s="1"/>
  <c r="DA338" i="36" s="1"/>
  <c r="DA339" i="36" s="1"/>
  <c r="DA340" i="36" s="1"/>
  <c r="DA341" i="36" s="1"/>
  <c r="DA342" i="36" s="1"/>
  <c r="DA343" i="36" s="1"/>
  <c r="DA344" i="36" s="1"/>
  <c r="DB321" i="36" s="1"/>
  <c r="DB322" i="36" s="1"/>
  <c r="DB323" i="36" s="1"/>
  <c r="DB324" i="36" s="1"/>
  <c r="DB325" i="36" s="1"/>
  <c r="DB326" i="36" s="1"/>
  <c r="DB327" i="36" s="1"/>
  <c r="DB328" i="36" s="1"/>
  <c r="DB329" i="36" s="1"/>
  <c r="DB330" i="36" s="1"/>
  <c r="DB331" i="36" s="1"/>
  <c r="DB332" i="36" s="1"/>
  <c r="DB333" i="36" s="1"/>
  <c r="DB334" i="36" s="1"/>
  <c r="DB335" i="36" s="1"/>
  <c r="DB336" i="36" s="1"/>
  <c r="DB337" i="36" s="1"/>
  <c r="DB338" i="36" s="1"/>
  <c r="DB339" i="36" s="1"/>
  <c r="DB340" i="36" s="1"/>
  <c r="DB341" i="36" s="1"/>
  <c r="DB342" i="36" s="1"/>
  <c r="DB343" i="36" s="1"/>
  <c r="DB344" i="36" s="1"/>
  <c r="DC321" i="36" s="1"/>
  <c r="DC322" i="36" s="1"/>
  <c r="DC323" i="36" s="1"/>
  <c r="DC324" i="36" s="1"/>
  <c r="DC325" i="36" s="1"/>
  <c r="DC326" i="36" s="1"/>
  <c r="DC327" i="36" s="1"/>
  <c r="DC328" i="36" s="1"/>
  <c r="DC329" i="36" s="1"/>
  <c r="DC330" i="36" s="1"/>
  <c r="DC331" i="36" s="1"/>
  <c r="DC332" i="36" s="1"/>
  <c r="DC333" i="36" s="1"/>
  <c r="DC334" i="36" s="1"/>
  <c r="DC335" i="36" s="1"/>
  <c r="DC336" i="36" s="1"/>
  <c r="DC337" i="36" s="1"/>
  <c r="DC338" i="36" s="1"/>
  <c r="DC339" i="36" s="1"/>
  <c r="DC340" i="36" s="1"/>
  <c r="DC341" i="36" s="1"/>
  <c r="DC342" i="36" s="1"/>
  <c r="DC343" i="36" s="1"/>
  <c r="DC344" i="36" s="1"/>
  <c r="DD321" i="36" s="1"/>
  <c r="DD322" i="36" s="1"/>
  <c r="DD323" i="36" s="1"/>
  <c r="DD324" i="36" s="1"/>
  <c r="DD325" i="36" s="1"/>
  <c r="DD326" i="36" s="1"/>
  <c r="DD327" i="36" s="1"/>
  <c r="DD328" i="36" s="1"/>
  <c r="DD329" i="36" s="1"/>
  <c r="DD330" i="36" s="1"/>
  <c r="DD331" i="36" s="1"/>
  <c r="DD332" i="36" s="1"/>
  <c r="DD333" i="36" s="1"/>
  <c r="DD334" i="36" s="1"/>
  <c r="DD335" i="36" s="1"/>
  <c r="DD336" i="36" s="1"/>
  <c r="DD337" i="36" s="1"/>
  <c r="DD338" i="36" s="1"/>
  <c r="DD339" i="36" s="1"/>
  <c r="DD340" i="36" s="1"/>
  <c r="DD341" i="36" s="1"/>
  <c r="DD342" i="36" s="1"/>
  <c r="DD343" i="36" s="1"/>
  <c r="DD344" i="36" s="1"/>
  <c r="DE321" i="36" s="1"/>
  <c r="DE322" i="36" s="1"/>
  <c r="DE323" i="36" s="1"/>
  <c r="DE324" i="36" s="1"/>
  <c r="DE325" i="36" s="1"/>
  <c r="DE326" i="36" s="1"/>
  <c r="DE327" i="36" s="1"/>
  <c r="DE328" i="36" s="1"/>
  <c r="DE329" i="36" s="1"/>
  <c r="DE330" i="36" s="1"/>
  <c r="DE331" i="36" s="1"/>
  <c r="DE332" i="36" s="1"/>
  <c r="DE333" i="36" s="1"/>
  <c r="DE334" i="36" s="1"/>
  <c r="DE335" i="36" s="1"/>
  <c r="DE336" i="36" s="1"/>
  <c r="DE337" i="36" s="1"/>
  <c r="DE338" i="36" s="1"/>
  <c r="DE339" i="36" s="1"/>
  <c r="DE340" i="36" s="1"/>
  <c r="DE341" i="36" s="1"/>
  <c r="DE342" i="36" s="1"/>
  <c r="DE343" i="36" s="1"/>
  <c r="DE344" i="36" s="1"/>
  <c r="DF321" i="36" s="1"/>
  <c r="DF322" i="36" s="1"/>
  <c r="DF323" i="36" s="1"/>
  <c r="DF324" i="36" s="1"/>
  <c r="DF325" i="36" s="1"/>
  <c r="DF326" i="36" s="1"/>
  <c r="DF327" i="36" s="1"/>
  <c r="DF328" i="36" s="1"/>
  <c r="DF329" i="36" s="1"/>
  <c r="DF330" i="36" s="1"/>
  <c r="DF331" i="36" s="1"/>
  <c r="DF332" i="36" s="1"/>
  <c r="DF333" i="36" s="1"/>
  <c r="DF334" i="36" s="1"/>
  <c r="DF335" i="36" s="1"/>
  <c r="DF336" i="36" s="1"/>
  <c r="DF337" i="36" s="1"/>
  <c r="DF338" i="36" s="1"/>
  <c r="DF339" i="36" s="1"/>
  <c r="DF340" i="36" s="1"/>
  <c r="DF341" i="36" s="1"/>
  <c r="DF342" i="36" s="1"/>
  <c r="DF343" i="36" s="1"/>
  <c r="DF344" i="36" s="1"/>
  <c r="DG321" i="36" s="1"/>
  <c r="DG322" i="36" s="1"/>
  <c r="DG323" i="36" s="1"/>
  <c r="DG324" i="36" s="1"/>
  <c r="DG325" i="36" s="1"/>
  <c r="DG326" i="36" s="1"/>
  <c r="DG327" i="36" s="1"/>
  <c r="DG328" i="36" s="1"/>
  <c r="DG329" i="36" s="1"/>
  <c r="DG330" i="36" s="1"/>
  <c r="DG331" i="36" s="1"/>
  <c r="DG332" i="36" s="1"/>
  <c r="DG333" i="36" s="1"/>
  <c r="DG334" i="36" s="1"/>
  <c r="DG335" i="36" s="1"/>
  <c r="DG336" i="36" s="1"/>
  <c r="DG337" i="36" s="1"/>
  <c r="DG338" i="36" s="1"/>
  <c r="DG339" i="36" s="1"/>
  <c r="DG340" i="36" s="1"/>
  <c r="DG341" i="36" s="1"/>
  <c r="DG342" i="36" s="1"/>
  <c r="DG343" i="36" s="1"/>
  <c r="DG344" i="36" s="1"/>
  <c r="DH321" i="36" s="1"/>
  <c r="DH322" i="36" s="1"/>
  <c r="DH323" i="36" s="1"/>
  <c r="DH324" i="36" s="1"/>
  <c r="DH325" i="36" s="1"/>
  <c r="DH326" i="36" s="1"/>
  <c r="DH327" i="36" s="1"/>
  <c r="DH328" i="36" s="1"/>
  <c r="DH329" i="36" s="1"/>
  <c r="DH330" i="36" s="1"/>
  <c r="DH331" i="36" s="1"/>
  <c r="DH332" i="36" s="1"/>
  <c r="DH333" i="36" s="1"/>
  <c r="DH334" i="36" s="1"/>
  <c r="DH335" i="36" s="1"/>
  <c r="DH336" i="36" s="1"/>
  <c r="DH337" i="36" s="1"/>
  <c r="DH338" i="36" s="1"/>
  <c r="DH339" i="36" s="1"/>
  <c r="DH340" i="36" s="1"/>
  <c r="DH341" i="36" s="1"/>
  <c r="DH342" i="36" s="1"/>
  <c r="DH343" i="36" s="1"/>
  <c r="DH344" i="36" s="1"/>
  <c r="DI321" i="36" s="1"/>
  <c r="DI322" i="36" s="1"/>
  <c r="DI323" i="36" s="1"/>
  <c r="DI324" i="36" s="1"/>
  <c r="DI325" i="36" s="1"/>
  <c r="DI326" i="36" s="1"/>
  <c r="DI327" i="36" s="1"/>
  <c r="DI328" i="36" s="1"/>
  <c r="DI329" i="36" s="1"/>
  <c r="DI330" i="36" s="1"/>
  <c r="DI331" i="36" s="1"/>
  <c r="DI332" i="36" s="1"/>
  <c r="DI333" i="36" s="1"/>
  <c r="DI334" i="36" s="1"/>
  <c r="DI335" i="36" s="1"/>
  <c r="DI336" i="36" s="1"/>
  <c r="DI337" i="36" s="1"/>
  <c r="DI338" i="36" s="1"/>
  <c r="DI339" i="36" s="1"/>
  <c r="DI340" i="36" s="1"/>
  <c r="DI341" i="36" s="1"/>
  <c r="DI342" i="36" s="1"/>
  <c r="DI343" i="36" s="1"/>
  <c r="DI344" i="36" s="1"/>
  <c r="DJ321" i="36" s="1"/>
  <c r="DJ322" i="36" s="1"/>
  <c r="DJ323" i="36" s="1"/>
  <c r="DJ324" i="36" s="1"/>
  <c r="DJ325" i="36" s="1"/>
  <c r="DJ326" i="36" s="1"/>
  <c r="DJ327" i="36" s="1"/>
  <c r="DJ328" i="36" s="1"/>
  <c r="DJ329" i="36" s="1"/>
  <c r="DJ330" i="36" s="1"/>
  <c r="DJ331" i="36" s="1"/>
  <c r="DJ332" i="36" s="1"/>
  <c r="DJ333" i="36" s="1"/>
  <c r="DJ334" i="36" s="1"/>
  <c r="DJ335" i="36" s="1"/>
  <c r="DJ336" i="36" s="1"/>
  <c r="DJ337" i="36" s="1"/>
  <c r="DJ338" i="36" s="1"/>
  <c r="DJ339" i="36" s="1"/>
  <c r="DJ340" i="36" s="1"/>
  <c r="DJ341" i="36" s="1"/>
  <c r="DJ342" i="36" s="1"/>
  <c r="DJ343" i="36" s="1"/>
  <c r="DJ344" i="36" s="1"/>
  <c r="DK321" i="36" s="1"/>
  <c r="DK322" i="36" s="1"/>
  <c r="DK323" i="36" s="1"/>
  <c r="DK324" i="36" s="1"/>
  <c r="DK325" i="36" s="1"/>
  <c r="DK326" i="36" s="1"/>
  <c r="DK327" i="36" s="1"/>
  <c r="DK328" i="36" s="1"/>
  <c r="DK329" i="36" s="1"/>
  <c r="DK330" i="36" s="1"/>
  <c r="DK331" i="36" s="1"/>
  <c r="DK332" i="36" s="1"/>
  <c r="DK333" i="36" s="1"/>
  <c r="DK334" i="36" s="1"/>
  <c r="DK335" i="36" s="1"/>
  <c r="DK336" i="36" s="1"/>
  <c r="DK337" i="36" s="1"/>
  <c r="DK338" i="36" s="1"/>
  <c r="DK339" i="36" s="1"/>
  <c r="DK340" i="36" s="1"/>
  <c r="DK341" i="36" s="1"/>
  <c r="DK342" i="36" s="1"/>
  <c r="DK343" i="36" s="1"/>
  <c r="DK344" i="36" s="1"/>
  <c r="DL321" i="36" s="1"/>
  <c r="DL322" i="36" s="1"/>
  <c r="DL323" i="36" s="1"/>
  <c r="DL324" i="36" s="1"/>
  <c r="DL325" i="36" s="1"/>
  <c r="DL326" i="36" s="1"/>
  <c r="DL327" i="36" s="1"/>
  <c r="DL328" i="36" s="1"/>
  <c r="DL329" i="36" s="1"/>
  <c r="DL330" i="36" s="1"/>
  <c r="DL331" i="36" s="1"/>
  <c r="DL332" i="36" s="1"/>
  <c r="DL333" i="36" s="1"/>
  <c r="DL334" i="36" s="1"/>
  <c r="DL335" i="36" s="1"/>
  <c r="DL336" i="36" s="1"/>
  <c r="DL337" i="36" s="1"/>
  <c r="DL338" i="36" s="1"/>
  <c r="DL339" i="36" s="1"/>
  <c r="DL340" i="36" s="1"/>
  <c r="DL341" i="36" s="1"/>
  <c r="DL342" i="36" s="1"/>
  <c r="DL343" i="36" s="1"/>
  <c r="DL344" i="36" s="1"/>
  <c r="CI352" i="36" s="1"/>
  <c r="CI353" i="36" l="1"/>
  <c r="CI354" i="36" s="1"/>
  <c r="CI355" i="36" s="1"/>
  <c r="CI356" i="36" s="1"/>
  <c r="CI357" i="36" s="1"/>
  <c r="CI358" i="36" s="1"/>
  <c r="CI359" i="36" s="1"/>
  <c r="CI360" i="36" s="1"/>
  <c r="CI361" i="36" s="1"/>
  <c r="CI362" i="36" s="1"/>
  <c r="CI363" i="36" s="1"/>
  <c r="CI364" i="36" s="1"/>
  <c r="CI365" i="36" s="1"/>
  <c r="CI366" i="36" s="1"/>
  <c r="CI367" i="36" s="1"/>
  <c r="CI368" i="36" s="1"/>
  <c r="CI369" i="36" s="1"/>
  <c r="CI370" i="36" s="1"/>
  <c r="CI371" i="36" s="1"/>
  <c r="CI372" i="36" s="1"/>
  <c r="CI373" i="36" s="1"/>
  <c r="CI374" i="36" s="1"/>
  <c r="CI375" i="36" s="1"/>
  <c r="CJ352" i="36" s="1"/>
  <c r="CJ353" i="36" s="1"/>
  <c r="CJ354" i="36" s="1"/>
  <c r="CJ355" i="36" s="1"/>
  <c r="CJ356" i="36" s="1"/>
  <c r="CJ357" i="36" s="1"/>
  <c r="CJ358" i="36" s="1"/>
  <c r="CJ359" i="36" s="1"/>
  <c r="CJ360" i="36" s="1"/>
  <c r="CJ361" i="36" s="1"/>
  <c r="CJ362" i="36" s="1"/>
  <c r="CJ363" i="36" s="1"/>
  <c r="CJ364" i="36" s="1"/>
  <c r="CJ365" i="36" s="1"/>
  <c r="CJ366" i="36" s="1"/>
  <c r="CJ367" i="36" s="1"/>
  <c r="CJ368" i="36" s="1"/>
  <c r="CJ369" i="36" s="1"/>
  <c r="CJ370" i="36" s="1"/>
  <c r="CJ371" i="36" s="1"/>
  <c r="CJ372" i="36" s="1"/>
  <c r="CJ373" i="36" s="1"/>
  <c r="CJ374" i="36" s="1"/>
  <c r="CJ375" i="36" s="1"/>
  <c r="CK352" i="36" s="1"/>
  <c r="CK353" i="36" s="1"/>
  <c r="CK354" i="36" s="1"/>
  <c r="CK355" i="36" s="1"/>
  <c r="CK356" i="36" s="1"/>
  <c r="CK357" i="36" s="1"/>
  <c r="CK358" i="36" s="1"/>
  <c r="CK359" i="36" s="1"/>
  <c r="CK360" i="36" s="1"/>
  <c r="CK361" i="36" s="1"/>
  <c r="CK362" i="36" s="1"/>
  <c r="CK363" i="36" s="1"/>
  <c r="CK364" i="36" s="1"/>
  <c r="CK365" i="36" s="1"/>
  <c r="CK366" i="36" s="1"/>
  <c r="CK367" i="36" s="1"/>
  <c r="CK368" i="36" s="1"/>
  <c r="CK369" i="36" s="1"/>
  <c r="CK370" i="36" s="1"/>
  <c r="CK371" i="36" s="1"/>
  <c r="CK372" i="36" s="1"/>
  <c r="CK373" i="36" s="1"/>
  <c r="CK374" i="36" s="1"/>
  <c r="CK375" i="36" s="1"/>
  <c r="CL352" i="36" s="1"/>
  <c r="CL353" i="36" s="1"/>
  <c r="CL354" i="36" s="1"/>
  <c r="CL355" i="36" s="1"/>
  <c r="CL356" i="36" s="1"/>
  <c r="CL357" i="36" s="1"/>
  <c r="CL358" i="36" s="1"/>
  <c r="CL359" i="36" s="1"/>
  <c r="CL360" i="36" s="1"/>
  <c r="CL361" i="36" s="1"/>
  <c r="CL362" i="36" s="1"/>
  <c r="CL363" i="36" s="1"/>
  <c r="CL364" i="36" s="1"/>
  <c r="CL365" i="36" s="1"/>
  <c r="CL366" i="36" s="1"/>
  <c r="CL367" i="36" s="1"/>
  <c r="CL368" i="36" s="1"/>
  <c r="CL369" i="36" s="1"/>
  <c r="CL370" i="36" s="1"/>
  <c r="CL371" i="36" s="1"/>
  <c r="CL372" i="36" s="1"/>
  <c r="CL373" i="36" s="1"/>
  <c r="CL374" i="36" s="1"/>
  <c r="CL375" i="36" s="1"/>
  <c r="CM352" i="36" s="1"/>
  <c r="CM353" i="36" s="1"/>
  <c r="CM354" i="36" s="1"/>
  <c r="CM355" i="36" s="1"/>
  <c r="CM356" i="36" s="1"/>
  <c r="CM357" i="36" s="1"/>
  <c r="CM358" i="36" s="1"/>
  <c r="CM359" i="36" s="1"/>
  <c r="CM360" i="36" s="1"/>
  <c r="CM361" i="36" s="1"/>
  <c r="CM362" i="36" s="1"/>
  <c r="CM363" i="36" s="1"/>
  <c r="CM364" i="36" s="1"/>
  <c r="CM365" i="36" s="1"/>
  <c r="CM366" i="36" s="1"/>
  <c r="CM367" i="36" s="1"/>
  <c r="CM368" i="36" s="1"/>
  <c r="CM369" i="36" s="1"/>
  <c r="CM370" i="36" s="1"/>
  <c r="CM371" i="36" s="1"/>
  <c r="CM372" i="36" s="1"/>
  <c r="CM373" i="36" s="1"/>
  <c r="CM374" i="36" s="1"/>
  <c r="CM375" i="36" s="1"/>
  <c r="CN352" i="36" s="1"/>
  <c r="CN353" i="36" s="1"/>
  <c r="CN354" i="36" s="1"/>
  <c r="CN355" i="36" s="1"/>
  <c r="CN356" i="36" s="1"/>
  <c r="CN357" i="36" s="1"/>
  <c r="CN358" i="36" s="1"/>
  <c r="CN359" i="36" s="1"/>
  <c r="CN360" i="36" s="1"/>
  <c r="CN361" i="36" s="1"/>
  <c r="CN362" i="36" s="1"/>
  <c r="CN363" i="36" s="1"/>
  <c r="CN364" i="36" s="1"/>
  <c r="CN365" i="36" s="1"/>
  <c r="CN366" i="36" s="1"/>
  <c r="CN367" i="36" s="1"/>
  <c r="CN368" i="36" s="1"/>
  <c r="CN369" i="36" s="1"/>
  <c r="CN370" i="36" s="1"/>
  <c r="CN371" i="36" s="1"/>
  <c r="CN372" i="36" s="1"/>
  <c r="CN373" i="36" s="1"/>
  <c r="CN374" i="36" s="1"/>
  <c r="CN375" i="36" s="1"/>
  <c r="CO352" i="36" s="1"/>
  <c r="CO353" i="36" s="1"/>
  <c r="CO354" i="36" s="1"/>
  <c r="CO355" i="36" s="1"/>
  <c r="CO356" i="36" s="1"/>
  <c r="CO357" i="36" s="1"/>
  <c r="CO358" i="36" s="1"/>
  <c r="CO359" i="36" s="1"/>
  <c r="CO360" i="36" s="1"/>
  <c r="CO361" i="36" s="1"/>
  <c r="CO362" i="36" s="1"/>
  <c r="CO363" i="36" s="1"/>
  <c r="CO364" i="36" s="1"/>
  <c r="CO365" i="36" s="1"/>
  <c r="CO366" i="36" s="1"/>
  <c r="CO367" i="36" s="1"/>
  <c r="CO368" i="36" s="1"/>
  <c r="CO369" i="36" s="1"/>
  <c r="CO370" i="36" s="1"/>
  <c r="CO371" i="36" s="1"/>
  <c r="CO372" i="36" s="1"/>
  <c r="CO373" i="36" s="1"/>
  <c r="CO374" i="36" s="1"/>
  <c r="CO375" i="36" s="1"/>
  <c r="CP352" i="36" s="1"/>
  <c r="CP353" i="36" s="1"/>
  <c r="CP354" i="36" s="1"/>
  <c r="CP355" i="36" s="1"/>
  <c r="CP356" i="36" s="1"/>
  <c r="CP357" i="36" s="1"/>
  <c r="CP358" i="36" s="1"/>
  <c r="CP359" i="36" s="1"/>
  <c r="CP360" i="36" s="1"/>
  <c r="CP361" i="36" s="1"/>
  <c r="CP362" i="36" s="1"/>
  <c r="CP363" i="36" s="1"/>
  <c r="CP364" i="36" s="1"/>
  <c r="CP365" i="36" s="1"/>
  <c r="CP366" i="36" s="1"/>
  <c r="CP367" i="36" s="1"/>
  <c r="CP368" i="36" s="1"/>
  <c r="CP369" i="36" s="1"/>
  <c r="CP370" i="36" s="1"/>
  <c r="CP371" i="36" s="1"/>
  <c r="CP372" i="36" s="1"/>
  <c r="CP373" i="36" s="1"/>
  <c r="CP374" i="36" s="1"/>
  <c r="CP375" i="36" s="1"/>
  <c r="CQ352" i="36" s="1"/>
  <c r="CQ353" i="36" s="1"/>
  <c r="CQ354" i="36" s="1"/>
  <c r="CQ355" i="36" s="1"/>
  <c r="CQ356" i="36" s="1"/>
  <c r="CQ357" i="36" s="1"/>
  <c r="CQ358" i="36" s="1"/>
  <c r="CQ359" i="36" s="1"/>
  <c r="CQ360" i="36" s="1"/>
  <c r="CQ361" i="36" s="1"/>
  <c r="CQ362" i="36" s="1"/>
  <c r="CQ363" i="36" s="1"/>
  <c r="CQ364" i="36" s="1"/>
  <c r="CQ365" i="36" s="1"/>
  <c r="CQ366" i="36" s="1"/>
  <c r="CQ367" i="36" s="1"/>
  <c r="CQ368" i="36" s="1"/>
  <c r="CQ369" i="36" s="1"/>
  <c r="CQ370" i="36" s="1"/>
  <c r="CQ371" i="36" s="1"/>
  <c r="CQ372" i="36" s="1"/>
  <c r="CQ373" i="36" s="1"/>
  <c r="CQ374" i="36" s="1"/>
  <c r="CQ375" i="36" s="1"/>
  <c r="CR352" i="36" s="1"/>
  <c r="CR353" i="36" s="1"/>
  <c r="CR354" i="36" s="1"/>
  <c r="CR355" i="36" s="1"/>
  <c r="CR356" i="36" s="1"/>
  <c r="CR357" i="36" s="1"/>
  <c r="CR358" i="36" s="1"/>
  <c r="CR359" i="36" s="1"/>
  <c r="CR360" i="36" s="1"/>
  <c r="CR361" i="36" s="1"/>
  <c r="CR362" i="36" s="1"/>
  <c r="CR363" i="36" s="1"/>
  <c r="CR364" i="36" s="1"/>
  <c r="CR365" i="36" s="1"/>
  <c r="CR366" i="36" s="1"/>
  <c r="CR367" i="36" s="1"/>
  <c r="CR368" i="36" s="1"/>
  <c r="CR369" i="36" s="1"/>
  <c r="CR370" i="36" s="1"/>
  <c r="CR371" i="36" s="1"/>
  <c r="CR372" i="36" s="1"/>
  <c r="CR373" i="36" s="1"/>
  <c r="CR374" i="36" s="1"/>
  <c r="CR375" i="36" s="1"/>
  <c r="CS352" i="36" s="1"/>
  <c r="CS353" i="36" s="1"/>
  <c r="CS354" i="36" s="1"/>
  <c r="CS355" i="36" s="1"/>
  <c r="CS356" i="36" s="1"/>
  <c r="CS357" i="36" s="1"/>
  <c r="CS358" i="36" s="1"/>
  <c r="CS359" i="36" s="1"/>
  <c r="CS360" i="36" s="1"/>
  <c r="CS361" i="36" s="1"/>
  <c r="CS362" i="36" s="1"/>
  <c r="CS363" i="36" s="1"/>
  <c r="CS364" i="36" s="1"/>
  <c r="CS365" i="36" s="1"/>
  <c r="CS366" i="36" s="1"/>
  <c r="CS367" i="36" s="1"/>
  <c r="CS368" i="36" s="1"/>
  <c r="CS369" i="36" s="1"/>
  <c r="CS370" i="36" s="1"/>
  <c r="CS371" i="36" s="1"/>
  <c r="CS372" i="36" s="1"/>
  <c r="CS373" i="36" s="1"/>
  <c r="CS374" i="36" s="1"/>
  <c r="CS375" i="36" s="1"/>
  <c r="CT352" i="36" s="1"/>
  <c r="CT353" i="36" s="1"/>
  <c r="CT354" i="36" s="1"/>
  <c r="CT355" i="36" s="1"/>
  <c r="CT356" i="36" s="1"/>
  <c r="CT357" i="36" s="1"/>
  <c r="CT358" i="36" s="1"/>
  <c r="CT359" i="36" s="1"/>
  <c r="CT360" i="36" s="1"/>
  <c r="CT361" i="36" s="1"/>
  <c r="CT362" i="36" s="1"/>
  <c r="CT363" i="36" s="1"/>
  <c r="CT364" i="36" s="1"/>
  <c r="CT365" i="36" s="1"/>
  <c r="CT366" i="36" s="1"/>
  <c r="CT367" i="36" s="1"/>
  <c r="CT368" i="36" s="1"/>
  <c r="CT369" i="36" s="1"/>
  <c r="CT370" i="36" s="1"/>
  <c r="CT371" i="36" s="1"/>
  <c r="CT372" i="36" s="1"/>
  <c r="CT373" i="36" s="1"/>
  <c r="CT374" i="36" s="1"/>
  <c r="CT375" i="36" s="1"/>
  <c r="CU352" i="36" s="1"/>
  <c r="CU353" i="36" s="1"/>
  <c r="CU354" i="36" s="1"/>
  <c r="CU355" i="36" s="1"/>
  <c r="CU356" i="36" s="1"/>
  <c r="CU357" i="36" s="1"/>
  <c r="CU358" i="36" s="1"/>
  <c r="CU359" i="36" s="1"/>
  <c r="CU360" i="36" s="1"/>
  <c r="CU361" i="36" s="1"/>
  <c r="CU362" i="36" s="1"/>
  <c r="CU363" i="36" s="1"/>
  <c r="CU364" i="36" s="1"/>
  <c r="CU365" i="36" s="1"/>
  <c r="CU366" i="36" s="1"/>
  <c r="CU367" i="36" s="1"/>
  <c r="CU368" i="36" s="1"/>
  <c r="CU369" i="36" s="1"/>
  <c r="CU370" i="36" s="1"/>
  <c r="CU371" i="36" s="1"/>
  <c r="CU372" i="36" s="1"/>
  <c r="CU373" i="36" s="1"/>
  <c r="CU374" i="36" s="1"/>
  <c r="CU375" i="36" s="1"/>
  <c r="CV352" i="36" s="1"/>
  <c r="CV353" i="36" s="1"/>
  <c r="CV354" i="36" s="1"/>
  <c r="CV355" i="36" s="1"/>
  <c r="CV356" i="36" s="1"/>
  <c r="CV357" i="36" s="1"/>
  <c r="CV358" i="36" s="1"/>
  <c r="CV359" i="36" s="1"/>
  <c r="CV360" i="36" s="1"/>
  <c r="CV361" i="36" s="1"/>
  <c r="CV362" i="36" s="1"/>
  <c r="CV363" i="36" s="1"/>
  <c r="CV364" i="36" s="1"/>
  <c r="CV365" i="36" s="1"/>
  <c r="CV366" i="36" s="1"/>
  <c r="CV367" i="36" s="1"/>
  <c r="CV368" i="36" s="1"/>
  <c r="CV369" i="36" s="1"/>
  <c r="CV370" i="36" s="1"/>
  <c r="CV371" i="36" s="1"/>
  <c r="CV372" i="36" s="1"/>
  <c r="CV373" i="36" s="1"/>
  <c r="CV374" i="36" s="1"/>
  <c r="CV375" i="36" s="1"/>
  <c r="CW352" i="36" s="1"/>
  <c r="CW353" i="36" s="1"/>
  <c r="CW354" i="36" s="1"/>
  <c r="CW355" i="36" s="1"/>
  <c r="CW356" i="36" s="1"/>
  <c r="CW357" i="36" s="1"/>
  <c r="CW358" i="36" s="1"/>
  <c r="CW359" i="36" s="1"/>
  <c r="CW360" i="36" s="1"/>
  <c r="CW361" i="36" s="1"/>
  <c r="CW362" i="36" s="1"/>
  <c r="CW363" i="36" s="1"/>
  <c r="CW364" i="36" s="1"/>
  <c r="CW365" i="36" s="1"/>
  <c r="CW366" i="36" s="1"/>
  <c r="CW367" i="36" s="1"/>
  <c r="CW368" i="36" s="1"/>
  <c r="CW369" i="36" s="1"/>
  <c r="CW370" i="36" s="1"/>
  <c r="CW371" i="36" s="1"/>
  <c r="CW372" i="36" s="1"/>
  <c r="CW373" i="36" s="1"/>
  <c r="CW374" i="36" s="1"/>
  <c r="CW375" i="36" s="1"/>
  <c r="CX352" i="36" s="1"/>
  <c r="CX353" i="36" s="1"/>
  <c r="CX354" i="36" s="1"/>
  <c r="CX355" i="36" s="1"/>
  <c r="CX356" i="36" s="1"/>
  <c r="CX357" i="36" s="1"/>
  <c r="CX358" i="36" s="1"/>
  <c r="CX359" i="36" s="1"/>
  <c r="CX360" i="36" s="1"/>
  <c r="CX361" i="36" s="1"/>
  <c r="CX362" i="36" s="1"/>
  <c r="CX363" i="36" s="1"/>
  <c r="CX364" i="36" s="1"/>
  <c r="CX365" i="36" s="1"/>
  <c r="CX366" i="36" s="1"/>
  <c r="CX367" i="36" s="1"/>
  <c r="CX368" i="36" s="1"/>
  <c r="CX369" i="36" s="1"/>
  <c r="CX370" i="36" s="1"/>
  <c r="CX371" i="36" s="1"/>
  <c r="CX372" i="36" s="1"/>
  <c r="CX373" i="36" s="1"/>
  <c r="CX374" i="36" s="1"/>
  <c r="CX375" i="36" s="1"/>
  <c r="CY352" i="36" s="1"/>
  <c r="CY353" i="36" s="1"/>
  <c r="CY354" i="36" s="1"/>
  <c r="CY355" i="36" s="1"/>
  <c r="CY356" i="36" s="1"/>
  <c r="CY357" i="36" s="1"/>
  <c r="CY358" i="36" s="1"/>
  <c r="CY359" i="36" s="1"/>
  <c r="CY360" i="36" s="1"/>
  <c r="CY361" i="36" s="1"/>
  <c r="CY362" i="36" s="1"/>
  <c r="CY363" i="36" s="1"/>
  <c r="CY364" i="36" s="1"/>
  <c r="CY365" i="36" s="1"/>
  <c r="CY366" i="36" s="1"/>
  <c r="CY367" i="36" s="1"/>
  <c r="CY368" i="36" s="1"/>
  <c r="CY369" i="36" s="1"/>
  <c r="CY370" i="36" s="1"/>
  <c r="CY371" i="36" s="1"/>
  <c r="CY372" i="36" s="1"/>
  <c r="CY373" i="36" s="1"/>
  <c r="CY374" i="36" s="1"/>
  <c r="CY375" i="36" s="1"/>
  <c r="CZ352" i="36" s="1"/>
  <c r="CZ353" i="36" s="1"/>
  <c r="CZ354" i="36" s="1"/>
  <c r="CZ355" i="36" s="1"/>
  <c r="CZ356" i="36" s="1"/>
  <c r="CZ357" i="36" s="1"/>
  <c r="CZ358" i="36" s="1"/>
  <c r="CZ359" i="36" s="1"/>
  <c r="CZ360" i="36" s="1"/>
  <c r="CZ361" i="36" s="1"/>
  <c r="CZ362" i="36" s="1"/>
  <c r="CZ363" i="36" s="1"/>
  <c r="CZ364" i="36" s="1"/>
  <c r="CZ365" i="36" s="1"/>
  <c r="CZ366" i="36" s="1"/>
  <c r="CZ367" i="36" s="1"/>
  <c r="CZ368" i="36" s="1"/>
  <c r="CZ369" i="36" s="1"/>
  <c r="CZ370" i="36" s="1"/>
  <c r="CZ371" i="36" s="1"/>
  <c r="CZ372" i="36" s="1"/>
  <c r="CZ373" i="36" s="1"/>
  <c r="CZ374" i="36" s="1"/>
  <c r="CZ375" i="36" s="1"/>
  <c r="DA352" i="36" s="1"/>
  <c r="DA353" i="36" s="1"/>
  <c r="DA354" i="36" s="1"/>
  <c r="DA355" i="36" s="1"/>
  <c r="DA356" i="36" s="1"/>
  <c r="DA357" i="36" s="1"/>
  <c r="DA358" i="36" s="1"/>
  <c r="DA359" i="36" s="1"/>
  <c r="DA360" i="36" s="1"/>
  <c r="DA361" i="36" s="1"/>
  <c r="DA362" i="36" s="1"/>
  <c r="DA363" i="36" s="1"/>
  <c r="DA364" i="36" s="1"/>
  <c r="DA365" i="36" s="1"/>
  <c r="DA366" i="36" s="1"/>
  <c r="DA367" i="36" s="1"/>
  <c r="DA368" i="36" s="1"/>
  <c r="DA369" i="36" s="1"/>
  <c r="DA370" i="36" s="1"/>
  <c r="DA371" i="36" s="1"/>
  <c r="DA372" i="36" s="1"/>
  <c r="DA373" i="36" s="1"/>
  <c r="DA374" i="36" s="1"/>
  <c r="DA375" i="36" s="1"/>
  <c r="DB352" i="36" s="1"/>
  <c r="DB353" i="36" s="1"/>
  <c r="DB354" i="36" s="1"/>
  <c r="DB355" i="36" s="1"/>
  <c r="DB356" i="36" s="1"/>
  <c r="DB357" i="36" s="1"/>
  <c r="DB358" i="36" s="1"/>
  <c r="DB359" i="36" s="1"/>
  <c r="DB360" i="36" s="1"/>
  <c r="DB361" i="36" s="1"/>
  <c r="DB362" i="36" s="1"/>
  <c r="DB363" i="36" s="1"/>
  <c r="DB364" i="36" s="1"/>
  <c r="DB365" i="36" s="1"/>
  <c r="DB366" i="36" s="1"/>
  <c r="DB367" i="36" s="1"/>
  <c r="DB368" i="36" s="1"/>
  <c r="DB369" i="36" s="1"/>
  <c r="DB370" i="36" s="1"/>
  <c r="DB371" i="36" s="1"/>
  <c r="DB372" i="36" s="1"/>
  <c r="DB373" i="36" s="1"/>
  <c r="DB374" i="36" s="1"/>
  <c r="DB375" i="36" s="1"/>
  <c r="DC352" i="36" s="1"/>
  <c r="DC353" i="36" s="1"/>
  <c r="DC354" i="36" s="1"/>
  <c r="DC355" i="36" s="1"/>
  <c r="DC356" i="36" s="1"/>
  <c r="DC357" i="36" s="1"/>
  <c r="DC358" i="36" s="1"/>
  <c r="DC359" i="36" s="1"/>
  <c r="DC360" i="36" s="1"/>
  <c r="DC361" i="36" s="1"/>
  <c r="DC362" i="36" s="1"/>
  <c r="DC363" i="36" s="1"/>
  <c r="DC364" i="36" s="1"/>
  <c r="DC365" i="36" s="1"/>
  <c r="DC366" i="36" s="1"/>
  <c r="DC367" i="36" s="1"/>
  <c r="DC368" i="36" s="1"/>
  <c r="DC369" i="36" s="1"/>
  <c r="DC370" i="36" s="1"/>
  <c r="DC371" i="36" s="1"/>
  <c r="DC372" i="36" s="1"/>
  <c r="DC373" i="36" s="1"/>
  <c r="DC374" i="36" s="1"/>
  <c r="DC375" i="36" s="1"/>
  <c r="DD352" i="36" s="1"/>
  <c r="DD353" i="36" s="1"/>
  <c r="DD354" i="36" s="1"/>
  <c r="DD355" i="36" s="1"/>
  <c r="DD356" i="36" s="1"/>
  <c r="DD357" i="36" s="1"/>
  <c r="DD358" i="36" s="1"/>
  <c r="DD359" i="36" s="1"/>
  <c r="DD360" i="36" s="1"/>
  <c r="DD361" i="36" s="1"/>
  <c r="DD362" i="36" s="1"/>
  <c r="DD363" i="36" s="1"/>
  <c r="DD364" i="36" s="1"/>
  <c r="DD365" i="36" s="1"/>
  <c r="DD366" i="36" s="1"/>
  <c r="DD367" i="36" s="1"/>
  <c r="DD368" i="36" s="1"/>
  <c r="DD369" i="36" s="1"/>
  <c r="DD370" i="36" s="1"/>
  <c r="DD371" i="36" s="1"/>
  <c r="DD372" i="36" s="1"/>
  <c r="DD373" i="36" s="1"/>
  <c r="DD374" i="36" s="1"/>
  <c r="DD375" i="36" s="1"/>
  <c r="DE352" i="36" s="1"/>
  <c r="DE353" i="36" s="1"/>
  <c r="DE354" i="36" s="1"/>
  <c r="DE355" i="36" s="1"/>
  <c r="DE356" i="36" s="1"/>
  <c r="DE357" i="36" s="1"/>
  <c r="DE358" i="36" s="1"/>
  <c r="DE359" i="36" s="1"/>
  <c r="DE360" i="36" s="1"/>
  <c r="DE361" i="36" s="1"/>
  <c r="DE362" i="36" s="1"/>
  <c r="DE363" i="36" s="1"/>
  <c r="DE364" i="36" s="1"/>
  <c r="DE365" i="36" s="1"/>
  <c r="DE366" i="36" s="1"/>
  <c r="DE367" i="36" s="1"/>
  <c r="DE368" i="36" s="1"/>
  <c r="DE369" i="36" s="1"/>
  <c r="DE370" i="36" s="1"/>
  <c r="DE371" i="36" s="1"/>
  <c r="DE372" i="36" s="1"/>
  <c r="DE373" i="36" s="1"/>
  <c r="DE374" i="36" s="1"/>
  <c r="DE375" i="36" s="1"/>
  <c r="DF352" i="36" s="1"/>
  <c r="DF353" i="36" s="1"/>
  <c r="DF354" i="36" s="1"/>
  <c r="DF355" i="36" s="1"/>
  <c r="DF356" i="36" s="1"/>
  <c r="DF357" i="36" s="1"/>
  <c r="DF358" i="36" s="1"/>
  <c r="DF359" i="36" s="1"/>
  <c r="DF360" i="36" s="1"/>
  <c r="DF361" i="36" s="1"/>
  <c r="DF362" i="36" s="1"/>
  <c r="DF363" i="36" s="1"/>
  <c r="DF364" i="36" s="1"/>
  <c r="DF365" i="36" s="1"/>
  <c r="DF366" i="36" s="1"/>
  <c r="DF367" i="36" s="1"/>
  <c r="DF368" i="36" s="1"/>
  <c r="DF369" i="36" s="1"/>
  <c r="DF370" i="36" s="1"/>
  <c r="DF371" i="36" s="1"/>
  <c r="DF372" i="36" s="1"/>
  <c r="DF373" i="36" s="1"/>
  <c r="DF374" i="36" s="1"/>
  <c r="DF375" i="36" s="1"/>
  <c r="DG352" i="36" s="1"/>
  <c r="DG353" i="36" s="1"/>
  <c r="DG354" i="36" s="1"/>
  <c r="DG355" i="36" s="1"/>
  <c r="DG356" i="36" s="1"/>
  <c r="DG357" i="36" s="1"/>
  <c r="DG358" i="36" s="1"/>
  <c r="DG359" i="36" s="1"/>
  <c r="DG360" i="36" s="1"/>
  <c r="DG361" i="36" s="1"/>
  <c r="DG362" i="36" s="1"/>
  <c r="DG363" i="36" s="1"/>
  <c r="DG364" i="36" s="1"/>
  <c r="DG365" i="36" s="1"/>
  <c r="DG366" i="36" s="1"/>
  <c r="DG367" i="36" s="1"/>
  <c r="DG368" i="36" s="1"/>
  <c r="DG369" i="36" s="1"/>
  <c r="DG370" i="36" s="1"/>
  <c r="DG371" i="36" s="1"/>
  <c r="DG372" i="36" s="1"/>
  <c r="DG373" i="36" s="1"/>
  <c r="DG374" i="36" s="1"/>
  <c r="DG375" i="36" s="1"/>
  <c r="DH352" i="36" s="1"/>
  <c r="DH353" i="36" s="1"/>
  <c r="DH354" i="36" s="1"/>
  <c r="DH355" i="36" s="1"/>
  <c r="DH356" i="36" s="1"/>
  <c r="DH357" i="36" s="1"/>
  <c r="DH358" i="36" s="1"/>
  <c r="DH359" i="36" s="1"/>
  <c r="DH360" i="36" s="1"/>
  <c r="DH361" i="36" s="1"/>
  <c r="DH362" i="36" s="1"/>
  <c r="DH363" i="36" s="1"/>
  <c r="DH364" i="36" s="1"/>
  <c r="DH365" i="36" s="1"/>
  <c r="DH366" i="36" s="1"/>
  <c r="DH367" i="36" s="1"/>
  <c r="DH368" i="36" s="1"/>
  <c r="DH369" i="36" s="1"/>
  <c r="DH370" i="36" s="1"/>
  <c r="DH371" i="36" s="1"/>
  <c r="DH372" i="36" s="1"/>
  <c r="DH373" i="36" s="1"/>
  <c r="DH374" i="36" s="1"/>
  <c r="DH375" i="36" s="1"/>
  <c r="DI352" i="36" s="1"/>
  <c r="DI353" i="36" s="1"/>
  <c r="DI354" i="36" s="1"/>
  <c r="DI355" i="36" s="1"/>
  <c r="DI356" i="36" s="1"/>
  <c r="DI357" i="36" s="1"/>
  <c r="DI358" i="36" s="1"/>
  <c r="DI359" i="36" s="1"/>
  <c r="DI360" i="36" s="1"/>
  <c r="DI361" i="36" s="1"/>
  <c r="DI362" i="36" s="1"/>
  <c r="DI363" i="36" s="1"/>
  <c r="DI364" i="36" s="1"/>
  <c r="DI365" i="36" s="1"/>
  <c r="DI366" i="36" s="1"/>
  <c r="DI367" i="36" s="1"/>
  <c r="DI368" i="36" s="1"/>
  <c r="DI369" i="36" s="1"/>
  <c r="DI370" i="36" s="1"/>
  <c r="DI371" i="36" s="1"/>
  <c r="DI372" i="36" s="1"/>
  <c r="DI373" i="36" s="1"/>
  <c r="DI374" i="36" s="1"/>
  <c r="DI375" i="36" s="1"/>
  <c r="DJ352" i="36" s="1"/>
  <c r="DJ353" i="36" s="1"/>
  <c r="DJ354" i="36" s="1"/>
  <c r="DJ355" i="36" s="1"/>
  <c r="DJ356" i="36" s="1"/>
  <c r="DJ357" i="36" s="1"/>
  <c r="DJ358" i="36" s="1"/>
  <c r="DJ359" i="36" s="1"/>
  <c r="DJ360" i="36" s="1"/>
  <c r="DJ361" i="36" s="1"/>
  <c r="DJ362" i="36" s="1"/>
  <c r="DJ363" i="36" s="1"/>
  <c r="DJ364" i="36" s="1"/>
  <c r="DJ365" i="36" s="1"/>
  <c r="DJ366" i="36" s="1"/>
  <c r="DJ367" i="36" s="1"/>
  <c r="DJ368" i="36" s="1"/>
  <c r="DJ369" i="36" s="1"/>
  <c r="DJ370" i="36" s="1"/>
  <c r="DJ371" i="36" s="1"/>
  <c r="DJ372" i="36" s="1"/>
  <c r="DJ373" i="36" s="1"/>
  <c r="DJ374" i="36" s="1"/>
  <c r="DJ375" i="36" s="1"/>
  <c r="DK352" i="36" s="1"/>
  <c r="DK353" i="36" s="1"/>
  <c r="DK354" i="36" s="1"/>
  <c r="DK355" i="36" s="1"/>
  <c r="DK356" i="36" s="1"/>
  <c r="DK357" i="36" s="1"/>
  <c r="DK358" i="36" s="1"/>
  <c r="DK359" i="36" s="1"/>
  <c r="DK360" i="36" s="1"/>
  <c r="DK361" i="36" s="1"/>
  <c r="DK362" i="36" s="1"/>
  <c r="DK363" i="36" s="1"/>
  <c r="DK364" i="36" s="1"/>
  <c r="DK365" i="36" s="1"/>
  <c r="DK366" i="36" s="1"/>
  <c r="DK367" i="36" s="1"/>
  <c r="DK368" i="36" s="1"/>
  <c r="DK369" i="36" s="1"/>
  <c r="DK370" i="36" s="1"/>
  <c r="DK371" i="36" s="1"/>
  <c r="DK372" i="36" s="1"/>
  <c r="DK373" i="36" s="1"/>
  <c r="DK374" i="36" s="1"/>
  <c r="DK375" i="36" s="1"/>
  <c r="DL352" i="36" s="1"/>
  <c r="DL353" i="36" s="1"/>
  <c r="DL354" i="36" s="1"/>
  <c r="DL355" i="36" s="1"/>
  <c r="DL356" i="36" s="1"/>
  <c r="DL357" i="36" s="1"/>
  <c r="DL358" i="36" s="1"/>
  <c r="DL359" i="36" s="1"/>
  <c r="DL360" i="36" s="1"/>
  <c r="DL361" i="36" s="1"/>
  <c r="DL362" i="36" s="1"/>
  <c r="DL363" i="36" s="1"/>
  <c r="DL364" i="36" s="1"/>
  <c r="DL365" i="36" s="1"/>
  <c r="DL366" i="36" s="1"/>
  <c r="DL367" i="36" s="1"/>
  <c r="DL368" i="36" s="1"/>
  <c r="DL369" i="36" s="1"/>
  <c r="DL370" i="36" s="1"/>
  <c r="DL371" i="36" s="1"/>
  <c r="DL372" i="36" s="1"/>
  <c r="DL373" i="36" s="1"/>
  <c r="DL374" i="36" s="1"/>
  <c r="DL375" i="36" s="1"/>
  <c r="DM352" i="36" s="1"/>
  <c r="DM353" i="36" s="1"/>
  <c r="DM354" i="36" s="1"/>
  <c r="DM355" i="36" s="1"/>
  <c r="DM356" i="36" s="1"/>
  <c r="DM357" i="36" s="1"/>
  <c r="DM358" i="36" s="1"/>
  <c r="DM359" i="36" s="1"/>
  <c r="DM360" i="36" s="1"/>
  <c r="DM361" i="36" s="1"/>
  <c r="DM362" i="36" s="1"/>
  <c r="DM363" i="36" s="1"/>
  <c r="DM364" i="36" s="1"/>
  <c r="DM365" i="36" s="1"/>
  <c r="DM366" i="36" s="1"/>
  <c r="DM367" i="36" s="1"/>
  <c r="DM368" i="36" s="1"/>
  <c r="DM369" i="36" s="1"/>
  <c r="DM370" i="36" s="1"/>
  <c r="DM371" i="36" s="1"/>
  <c r="DM372" i="36" s="1"/>
  <c r="DM373" i="36" s="1"/>
  <c r="DM374" i="36" s="1"/>
  <c r="DM375" i="36" s="1"/>
  <c r="DN344" i="36"/>
  <c r="DN375" i="36" l="1"/>
  <c r="CY6" i="36" s="1"/>
  <c r="R239" i="3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MCNULTY, MICHAEL T</author>
  </authors>
  <commentList>
    <comment ref="V11" authorId="0" shapeId="0" xr:uid="{7EE8FF47-D3F9-4179-B9C7-79B564EF7417}">
      <text>
        <r>
          <rPr>
            <sz val="12"/>
            <color indexed="81"/>
            <rFont val="Times New Roman"/>
            <family val="1"/>
          </rPr>
          <t>Prices may be the same each year, include a one-time step down to account for the Alternative Compliance Payment (ACP) decrease from 2032 to 2033, or change by a defined rate or amount over time.</t>
        </r>
      </text>
    </comment>
  </commentList>
</comments>
</file>

<file path=xl/sharedStrings.xml><?xml version="1.0" encoding="utf-8"?>
<sst xmlns="http://schemas.openxmlformats.org/spreadsheetml/2006/main" count="557" uniqueCount="265">
  <si>
    <t>Part I</t>
  </si>
  <si>
    <t>Guidelines and Instructions</t>
  </si>
  <si>
    <t>Certification, Project and Pricing Data (CPPD)</t>
  </si>
  <si>
    <t>Part I (continued)</t>
  </si>
  <si>
    <t>Part II (a)</t>
  </si>
  <si>
    <t>Proposal Certification and Authorization  (Appendix C)</t>
  </si>
  <si>
    <t>Project Title(s)</t>
  </si>
  <si>
    <t>(as Submitted to the Soliciting Parties)</t>
  </si>
  <si>
    <t>Bidder Name</t>
  </si>
  <si>
    <t>Bidder or Authorized</t>
  </si>
  <si>
    <t>Representative</t>
  </si>
  <si>
    <t>Bidder Representative's Title</t>
  </si>
  <si>
    <t>Date</t>
  </si>
  <si>
    <t>See signed Certification form provided separately</t>
  </si>
  <si>
    <t>Signature of Bidder or Authorized Representative</t>
  </si>
  <si>
    <t>Part II (b)</t>
  </si>
  <si>
    <t>Bidder and Contact Information</t>
  </si>
  <si>
    <t>Contact Information For Project</t>
  </si>
  <si>
    <t>Name</t>
  </si>
  <si>
    <t>Mailing Address</t>
  </si>
  <si>
    <t>Courier Address
(If Different)</t>
  </si>
  <si>
    <t>Telephone Number</t>
  </si>
  <si>
    <t>E-mail Address</t>
  </si>
  <si>
    <t>Alternate Contact (Optional)</t>
  </si>
  <si>
    <t>Part III</t>
  </si>
  <si>
    <t>Proposal Identification and Definitions</t>
  </si>
  <si>
    <t>Project Title</t>
  </si>
  <si>
    <t>Provide a summary description of the following:</t>
  </si>
  <si>
    <t>How this proposal meets the definition of "Mid-duration Energy Storage System"?</t>
  </si>
  <si>
    <t>How the developer of this proposal meets the definition of "Energy Storage System Developer"?</t>
  </si>
  <si>
    <t>Environmental Attribute Product:</t>
  </si>
  <si>
    <t>(CPEC/Other)</t>
  </si>
  <si>
    <t>If other, please provide details of proposed Environmental Attribute:</t>
  </si>
  <si>
    <t>How this proposal meets the definition of "Qualified Energy Storage System" per 225 CMR 21.02 of the Clean Peak Energy Portfolio Standard?</t>
  </si>
  <si>
    <t>Indicate primary Eligibility Criteria to be used to demonstrate the project will be a Qualified Energy Storage System per 225 CMR 21.05 of the Clean Peak Energy Portfolio Standard:</t>
  </si>
  <si>
    <t>Part IV (a)</t>
  </si>
  <si>
    <t>Eligible Facility Summary Information</t>
  </si>
  <si>
    <t>Guaranteed Commercial Operation Date</t>
  </si>
  <si>
    <t>For evaluation purposes, the term is assumed to start on the first day of the first full calendar month beginning on or after the Proposed Delivery Term Start Date or the Guaranteed Commercial Operation Date as applicable, as shown to the right:</t>
  </si>
  <si>
    <t>Capacity of the Facility (MW, as proposed)</t>
  </si>
  <si>
    <t>Gross</t>
  </si>
  <si>
    <t>Net</t>
  </si>
  <si>
    <t>Storage Energy Capacity (MWh)</t>
  </si>
  <si>
    <t>MWh</t>
  </si>
  <si>
    <t>Discharge Duration at Full-Rated Capacity (hrs.)</t>
  </si>
  <si>
    <t>Hrs.</t>
  </si>
  <si>
    <t>Minimum Charge Rate (MW)</t>
  </si>
  <si>
    <t>MW</t>
  </si>
  <si>
    <t>Maximum Charge Rate (MW)</t>
  </si>
  <si>
    <t>Charge Ramp Rate (MW/min)</t>
  </si>
  <si>
    <t>MW/min</t>
  </si>
  <si>
    <t>Minimum Discharge Rate (MW)</t>
  </si>
  <si>
    <t>Maximum Discharge Rate (MW)</t>
  </si>
  <si>
    <t>Discharge Ramp Rate (MW/min)</t>
  </si>
  <si>
    <t>Round Trip Efficiency (%)</t>
  </si>
  <si>
    <t>%</t>
  </si>
  <si>
    <t>Maximum Station Service Load (kW)</t>
  </si>
  <si>
    <t>kW</t>
  </si>
  <si>
    <t>Average Station Service Load (kW)</t>
  </si>
  <si>
    <t>Self-Discharge Rate (% energy capacity/month)</t>
  </si>
  <si>
    <t>%/month</t>
  </si>
  <si>
    <t>Contract Maximum Amount (as defined in Form LTC)</t>
  </si>
  <si>
    <t>MWh/hr</t>
  </si>
  <si>
    <t>(note: the aggregate entitlement percentage of all buyers)</t>
  </si>
  <si>
    <t>Expected Annual Availability (%)</t>
  </si>
  <si>
    <t>Buyers' Percentage Entitlement of facility output</t>
  </si>
  <si>
    <t>(Enter Percent relative to entire Facility)</t>
  </si>
  <si>
    <r>
      <t xml:space="preserve">Is the Buyers' Percentage Entitlement scalable downward in the event that acceptance of the full amount offered would result in exceedance of the target procurement amount?
</t>
    </r>
    <r>
      <rPr>
        <i/>
        <sz val="10"/>
        <rFont val="Times New Roman"/>
        <family val="1"/>
      </rPr>
      <t xml:space="preserve">   (note: if the percentage the buyers would be entitled to is scalable, the full capacity of the facility must still be developed.)</t>
    </r>
  </si>
  <si>
    <t>(Yes/No)</t>
  </si>
  <si>
    <t>What is the minimum Buyers' Percentage Entitlement acceptable ?</t>
  </si>
  <si>
    <t>Does the bidder intend to seek additional buyers or offtakers, other than the MA EDCs included here?</t>
  </si>
  <si>
    <t>Proposed Delivery Point(s)*</t>
  </si>
  <si>
    <t>ISO New England Load Zone for Proposed Delivery Point</t>
  </si>
  <si>
    <t>Note: Please provide any additional technical information about the Energy Storage System that the Evaluation Team would need to consider to evaluate the Opertional Information Bidder provided in Part V (e.g., Min/Max cycles per day or year or lifetime, factors that impact above stated technical information and how that technical information would change) as part of the response to Section A-3 of the Bidder Response Form.</t>
  </si>
  <si>
    <t>Please note:  The Delivery Point must be the specific Node on the ISO-NE Pool Transmission Facilities, as determined by ISO-NE, where Seller shall transmit its Energy to Buyer, as set forth in Exhibit A to the contract.  Seller shall be responsible for all applicable charges associated with transmission interconnection, service and delivery charges, including all related ISO-NE administrative fees and other FERC-approved charges in connection with the Delivery of Energy to the Delivery Point.</t>
  </si>
  <si>
    <t>*The single Delivery Point proposed by Buyer or if there are two proposed Delivery Points, only where there is a specified allocation of energy between the Delivery Points (in contrast to a proposed and alternative Delivery Point).</t>
  </si>
  <si>
    <t>Storage Energy System</t>
  </si>
  <si>
    <t>Verification section - Not for Data Entry!</t>
  </si>
  <si>
    <t>Part V (a)</t>
  </si>
  <si>
    <t xml:space="preserve">Part V (a) (i) -  Energy Storage </t>
  </si>
  <si>
    <t xml:space="preserve">Part V (a) (iv)  -  Energy Storage System </t>
  </si>
  <si>
    <t>Operational Information - Energy Storage Charging/Discharging Schedule</t>
  </si>
  <si>
    <t>Data Entry</t>
  </si>
  <si>
    <t>Representative Energy Storage Charging/Discharging Schedule in Representative Year</t>
  </si>
  <si>
    <t xml:space="preserve">Verification of the Storage Charge/Discharge Level using Storage Levels (MWh)  </t>
  </si>
  <si>
    <t>Data Entry:</t>
  </si>
  <si>
    <t>Hourly Profile</t>
  </si>
  <si>
    <t>Enter Representative Hourly Charging (-) and Discharging (+) Schedule for</t>
  </si>
  <si>
    <t xml:space="preserve">weather year </t>
  </si>
  <si>
    <t xml:space="preserve">Representative Yearly Number of Hours where forecasted schedules for Energy Storage charging/discharging exceed the Storage Capacity: </t>
  </si>
  <si>
    <t xml:space="preserve">This table is calculated from data entry in Part V(a).  You must insert an Hourly Profile to the right.  </t>
  </si>
  <si>
    <r>
      <t xml:space="preserve">     </t>
    </r>
    <r>
      <rPr>
        <b/>
        <u/>
        <sz val="12"/>
        <color theme="1"/>
        <rFont val="Times New Roman"/>
        <family val="1"/>
      </rPr>
      <t>JANUARY</t>
    </r>
  </si>
  <si>
    <r>
      <t>HOURLY STORAGE ENERGY FLOW in MW (</t>
    </r>
    <r>
      <rPr>
        <b/>
        <i/>
        <sz val="12"/>
        <color theme="1"/>
        <rFont val="Times New Roman"/>
        <family val="1"/>
      </rPr>
      <t>averaged</t>
    </r>
    <r>
      <rPr>
        <b/>
        <sz val="12"/>
        <color theme="1"/>
        <rFont val="Times New Roman"/>
        <family val="1"/>
      </rPr>
      <t>) - 12 Months by 24 Hours For Representative Day For Each Month</t>
    </r>
  </si>
  <si>
    <t>HE</t>
  </si>
  <si>
    <t>Month</t>
  </si>
  <si>
    <t>Off-Pk</t>
  </si>
  <si>
    <t>On-Peak</t>
  </si>
  <si>
    <t>Charging</t>
  </si>
  <si>
    <t>Discharging</t>
  </si>
  <si>
    <t>VLOOKUP</t>
  </si>
  <si>
    <t>Jan</t>
  </si>
  <si>
    <t>Feb</t>
  </si>
  <si>
    <t>Mar</t>
  </si>
  <si>
    <t>Apr</t>
  </si>
  <si>
    <t>May</t>
  </si>
  <si>
    <t>Jun</t>
  </si>
  <si>
    <t>Jul</t>
  </si>
  <si>
    <t>Aug</t>
  </si>
  <si>
    <t>Sep</t>
  </si>
  <si>
    <t>Oct</t>
  </si>
  <si>
    <t>Nov</t>
  </si>
  <si>
    <t>Dec</t>
  </si>
  <si>
    <t>Cells with Contents</t>
  </si>
  <si>
    <t>Avg</t>
  </si>
  <si>
    <t>Weekday</t>
  </si>
  <si>
    <t>DayofWeek</t>
  </si>
  <si>
    <t>Sun</t>
  </si>
  <si>
    <t>Mon</t>
  </si>
  <si>
    <t>Tues</t>
  </si>
  <si>
    <t>Wed</t>
  </si>
  <si>
    <t>Thur</t>
  </si>
  <si>
    <t>Fri</t>
  </si>
  <si>
    <t>Sat</t>
  </si>
  <si>
    <t>Monthly</t>
  </si>
  <si>
    <t>Hours above Maximum Discharge Rate</t>
  </si>
  <si>
    <t>Hours above Maximum Charge Rate</t>
  </si>
  <si>
    <r>
      <t xml:space="preserve">     </t>
    </r>
    <r>
      <rPr>
        <b/>
        <u/>
        <sz val="12"/>
        <color theme="1"/>
        <rFont val="Times New Roman"/>
        <family val="1"/>
      </rPr>
      <t>FEBRUARY</t>
    </r>
  </si>
  <si>
    <t>Part V (b)</t>
  </si>
  <si>
    <t>EXPECTED STORAGE CLEAN PEAK ENERGY CERTIFICATES (CPECs) - Representative Month for Each Year</t>
  </si>
  <si>
    <t>Max Term</t>
  </si>
  <si>
    <t>Year</t>
  </si>
  <si>
    <r>
      <t xml:space="preserve">     </t>
    </r>
    <r>
      <rPr>
        <b/>
        <u/>
        <sz val="12"/>
        <color theme="1"/>
        <rFont val="Times New Roman"/>
        <family val="1"/>
      </rPr>
      <t>MARCH</t>
    </r>
  </si>
  <si>
    <t>IMPORTANT: These CPECS are for specific months and calendar years.  The first entry must coincide with the project start date.</t>
  </si>
  <si>
    <r>
      <t xml:space="preserve">     </t>
    </r>
    <r>
      <rPr>
        <b/>
        <u/>
        <sz val="12"/>
        <color theme="1"/>
        <rFont val="Times New Roman"/>
        <family val="1"/>
      </rPr>
      <t>APRIL</t>
    </r>
  </si>
  <si>
    <t>Part V (c)</t>
  </si>
  <si>
    <t>MONTHLY ADJUSTMENT FACTORS AS PERCENTAGE OF EXPECTED PRODUCTION</t>
  </si>
  <si>
    <t>Enter factors in decimal format, where 1 equals no adjustment (i.e. a decrease of 2% should be entered as 0.98)</t>
  </si>
  <si>
    <r>
      <t xml:space="preserve">     </t>
    </r>
    <r>
      <rPr>
        <b/>
        <u/>
        <sz val="12"/>
        <color theme="1"/>
        <rFont val="Times New Roman"/>
        <family val="1"/>
      </rPr>
      <t>MAY</t>
    </r>
  </si>
  <si>
    <t>IMPORTANT: These factors are for specific months and calendar years.  The first entry must coincide with the project start date.</t>
  </si>
  <si>
    <t>Part V (d)</t>
  </si>
  <si>
    <t>MONTHLY DEGRADATION FACTORS AS PERCENTAGE OF EXPECTED PRODUCTION</t>
  </si>
  <si>
    <r>
      <t xml:space="preserve">     </t>
    </r>
    <r>
      <rPr>
        <b/>
        <u/>
        <sz val="12"/>
        <color theme="1"/>
        <rFont val="Times New Roman"/>
        <family val="1"/>
      </rPr>
      <t>JUNE</t>
    </r>
  </si>
  <si>
    <r>
      <t xml:space="preserve">     </t>
    </r>
    <r>
      <rPr>
        <b/>
        <u/>
        <sz val="12"/>
        <color theme="1"/>
        <rFont val="Times New Roman"/>
        <family val="1"/>
      </rPr>
      <t>JULY</t>
    </r>
  </si>
  <si>
    <t>Part V (other)</t>
  </si>
  <si>
    <t>EXPECTED STORAGE non-CPEC Environmental Attribute - Description of schedule for delivery</t>
  </si>
  <si>
    <r>
      <t xml:space="preserve">     </t>
    </r>
    <r>
      <rPr>
        <b/>
        <u/>
        <sz val="12"/>
        <color theme="1"/>
        <rFont val="Times New Roman"/>
        <family val="1"/>
      </rPr>
      <t>AUGUST</t>
    </r>
  </si>
  <si>
    <t>Part V (informational)</t>
  </si>
  <si>
    <t>Validation and Conversion Assumptions and Calculations</t>
  </si>
  <si>
    <t>Average  Days used to convert hourly profiles into monthly and annual amounts</t>
  </si>
  <si>
    <t>Average Number of Weekdays</t>
  </si>
  <si>
    <t>Energy Storage Validations</t>
  </si>
  <si>
    <t>Average Number of Weekend Days</t>
  </si>
  <si>
    <t>Average Days</t>
  </si>
  <si>
    <t>Average NERC Holiday</t>
  </si>
  <si>
    <t>Charge (+) and Discharge(-) Conversion Prior to Monthly Adjustment Factors ( Daily MWh/day)</t>
  </si>
  <si>
    <t>Sum of HE 1-7, 24</t>
  </si>
  <si>
    <t>Charge</t>
  </si>
  <si>
    <t>Discharge</t>
  </si>
  <si>
    <t>Sum of  HE 8-23</t>
  </si>
  <si>
    <t>Sum of  HE 1-24</t>
  </si>
  <si>
    <t>Monthly Generation and Delivery Summary (MWh)</t>
  </si>
  <si>
    <r>
      <t xml:space="preserve">     </t>
    </r>
    <r>
      <rPr>
        <b/>
        <u/>
        <sz val="12"/>
        <color theme="1"/>
        <rFont val="Times New Roman"/>
        <family val="1"/>
      </rPr>
      <t>SEPTEMBER</t>
    </r>
  </si>
  <si>
    <t>Average Monthly On-Peak Period (prior to monthly adjustment factors)</t>
  </si>
  <si>
    <t>Average Monthly Off-Peak Period (prior to monthly adjustment factors)</t>
  </si>
  <si>
    <t>Total Monthly Energy (prior to monthly adjustment factors)</t>
  </si>
  <si>
    <t>Monthly Balance Check</t>
  </si>
  <si>
    <t>Monthly Storage Flows (MWh)</t>
  </si>
  <si>
    <t>Net Loss</t>
  </si>
  <si>
    <t>Efficiency</t>
  </si>
  <si>
    <t>Total Annual Energy and Capacity Factor (prior to monthly adjustment factors)</t>
  </si>
  <si>
    <t>On-Peak Hours</t>
  </si>
  <si>
    <t>Off-Peak Hours</t>
  </si>
  <si>
    <t>All Hours</t>
  </si>
  <si>
    <t>AnnCapFac</t>
  </si>
  <si>
    <t>Charge (MWh)</t>
  </si>
  <si>
    <t>Charge CapFac</t>
  </si>
  <si>
    <r>
      <t>Discharge</t>
    </r>
    <r>
      <rPr>
        <sz val="10"/>
        <color theme="1"/>
        <rFont val="Times New Roman"/>
        <family val="1"/>
      </rPr>
      <t xml:space="preserve"> (MWh)</t>
    </r>
  </si>
  <si>
    <t>Discharge CapFac</t>
  </si>
  <si>
    <r>
      <t xml:space="preserve">     </t>
    </r>
    <r>
      <rPr>
        <b/>
        <u/>
        <sz val="12"/>
        <color theme="1"/>
        <rFont val="Times New Roman"/>
        <family val="1"/>
      </rPr>
      <t>OCTOBER</t>
    </r>
  </si>
  <si>
    <r>
      <t xml:space="preserve">     </t>
    </r>
    <r>
      <rPr>
        <b/>
        <u/>
        <sz val="12"/>
        <color theme="1"/>
        <rFont val="Times New Roman"/>
        <family val="1"/>
      </rPr>
      <t>NOVEMBER</t>
    </r>
  </si>
  <si>
    <r>
      <t xml:space="preserve">     </t>
    </r>
    <r>
      <rPr>
        <b/>
        <u/>
        <sz val="12"/>
        <color theme="1"/>
        <rFont val="Times New Roman"/>
        <family val="1"/>
      </rPr>
      <t>DECEMBER</t>
    </r>
  </si>
  <si>
    <t>Representative Year</t>
  </si>
  <si>
    <t xml:space="preserve">Part VI (a) </t>
  </si>
  <si>
    <t>Pricing Information</t>
  </si>
  <si>
    <t>Part VI (a) (i)</t>
  </si>
  <si>
    <t>Section 2.2.1.3.(a) check</t>
  </si>
  <si>
    <t>COD Year</t>
  </si>
  <si>
    <t>COD Month</t>
  </si>
  <si>
    <t>Contract Services Term:</t>
  </si>
  <si>
    <t>(0 to 30 years)</t>
  </si>
  <si>
    <t>Contract Year</t>
  </si>
  <si>
    <t>CPS Compliance Year</t>
  </si>
  <si>
    <t>CPS ACP</t>
  </si>
  <si>
    <t>Proposal $/Environmental Attribute (nominal$)</t>
  </si>
  <si>
    <t>CPEC Price less than 97.75% of the ACP</t>
  </si>
  <si>
    <t>Defined rate (or with one-time 2033 decrease)</t>
  </si>
  <si>
    <t>EA 1st part</t>
  </si>
  <si>
    <t>EA 2nd part</t>
  </si>
  <si>
    <t>Blended Calendar Year Price</t>
  </si>
  <si>
    <t>Calendar Year</t>
  </si>
  <si>
    <t>Environmental Attribute Price</t>
  </si>
  <si>
    <t>$/Environmental Attribute (nominal$)</t>
  </si>
  <si>
    <t>Prices may be the same each year, include a one-time step down to account for the Alternative Compliance Payment (ACP) decrease from 2032 to 2033, or change by a defined rate or amount over time.</t>
  </si>
  <si>
    <t>In no single year over the life of the long-term contract can the $/CPEC price be higher than 97.75% of the ACP, as published in the Clean Peak Portfolio Standard Regulation, dated January 3, 2025, section 225 CMR 21.08(3)(a)2.</t>
  </si>
  <si>
    <t>83E Procurement: Levelized Price</t>
  </si>
  <si>
    <t>Unit</t>
  </si>
  <si>
    <t>Environmental Attribute weighted average bid price</t>
  </si>
  <si>
    <t>$/EA</t>
  </si>
  <si>
    <t>Environmental Attribute</t>
  </si>
  <si>
    <t>EA</t>
  </si>
  <si>
    <t>LTC cost (nominal$)</t>
  </si>
  <si>
    <t>$</t>
  </si>
  <si>
    <t>Levelized Price</t>
  </si>
  <si>
    <t>Evaluation COD:</t>
  </si>
  <si>
    <t>NPV @</t>
  </si>
  <si>
    <t>Part VII</t>
  </si>
  <si>
    <t>ISO-NE Capacity Auction Qualification</t>
  </si>
  <si>
    <t xml:space="preserve">Provide MW of expected qualified capacity for the Facility determined in accordance with the Forward Capacity Auction Qualification (“FCAQ”) process, or the ISO-NE replacement process, implemented after the FERC Order on Compliance with Order Nos. 2023/2023-A, which proposes to shift the Capacity Network Resource Interconnection Service (“CNRIS”) milestones from the Forward Capacity Market to the interconnection (cluster study) process.   </t>
  </si>
  <si>
    <t>First Capacity Commitment Period</t>
  </si>
  <si>
    <t>Summer</t>
  </si>
  <si>
    <t>Winter</t>
  </si>
  <si>
    <t>(Change xx and yy to reflect first Capacity Commitment Period)</t>
  </si>
  <si>
    <t xml:space="preserve">Please confirm if you have completed the studies referenced in RFP Section 2.2.1.6(b) and included any completed studies with your bid submission.  Please indicate the status of any studies not completed. </t>
  </si>
  <si>
    <t>Please explain:</t>
  </si>
  <si>
    <t>Validation Tables and Data</t>
  </si>
  <si>
    <t>Titles</t>
  </si>
  <si>
    <t/>
  </si>
  <si>
    <t>ISO NE Load Zones</t>
  </si>
  <si>
    <t>4001 .Z.MAINE</t>
  </si>
  <si>
    <t>4002 .Z.NEWHAMPSHIRE</t>
  </si>
  <si>
    <t>4003 .Z.VERMONT</t>
  </si>
  <si>
    <t>4004 .Z.CONNECTICUT</t>
  </si>
  <si>
    <t>4005 .Z.RHODEISLAND</t>
  </si>
  <si>
    <t>4006 .Z.SEMASS</t>
  </si>
  <si>
    <t>4007 .Z.WCMASS</t>
  </si>
  <si>
    <t>4008 .Z.NEMASSBOST</t>
  </si>
  <si>
    <t>External Interface</t>
  </si>
  <si>
    <t>Version</t>
  </si>
  <si>
    <t>CPS Qualification</t>
  </si>
  <si>
    <t>Co-location with a Qualified RPS Resource</t>
  </si>
  <si>
    <t>Contractual pairing with a Qualified RPS Resource</t>
  </si>
  <si>
    <t>Charging coincident with periods of typically high renewable energy</t>
  </si>
  <si>
    <t>Demonstration of an operational schedule that serves to resolve load flow or power quality concerns otherwise associated with intermittent renewable energy resources</t>
  </si>
  <si>
    <t>07312025-FINAL</t>
  </si>
  <si>
    <t>Yes</t>
  </si>
  <si>
    <t>No</t>
  </si>
  <si>
    <t>The project will overbuild to account for the first ~5 years of battery degradation. 
In addition, the project will augment during the 20-year project life such that the full rated capacity at the POI is maintanied for the full 20-year life (i.e., 500 MW / 2,000 MWh)</t>
  </si>
  <si>
    <t xml:space="preserve"> 345 kV transmission corridor on Line 326-2 (Sandy Pond–Lawrence Road)</t>
  </si>
  <si>
    <t>CPEC</t>
  </si>
  <si>
    <t>SR1 Rhynland Holdco I, LLC</t>
  </si>
  <si>
    <t>N/A</t>
  </si>
  <si>
    <t>The project is not expected to generage non-CPEC environmental attributes</t>
  </si>
  <si>
    <t>Project is a 4-hour duration system (500 MW / 2,000 MWh); however, this proposal is for partial capacity (200 MW / 800 MWh)</t>
  </si>
  <si>
    <t xml:space="preserve">River Mill will be registered as a Qualified Energy Storage System under 225 CMR 21.00 and will operate primarily to store and discharge renewable energy in alignment with the Clean Peak Energy Standard. The system will be eligible to generate CPECs based on the following characteristics: 
Charging from renewable energy:  
River Mill is interconnected directly to the 345 kV transmission corridor (Line 326-2, Sandy Pond–Lawrence Road), which carries significant clean energy flows including: (i) up to 2,000 MW of Hydro-Québec hydroelectric imports at Sandy Pond, (ii) nearby Merrimack Valley hydropower facilities (Lowell/Boot Canal and Amoskeag), (iii) regional solar facilities, and (iv) upcoming offshore wind resources interconnecting into the same corridor. The project’s operational plan is to charge primarily during hours of high renewable generation and low locational marginal prices—overnight during strong hydro imports and midday during regional solar surplus. This strategy directly aligns with CPS rules requiring storage to absorb renewable energy output that might otherwise be curtailed. 
Discharge into Clean Peak windows:  
Discharge will be scheduled during DOER-defined Clean Peak windows and Critical Peak Events, thereby shifting renewable MWh into periods of highest system demand and environmental value. Representative daily and weekly schedules demonstrate full discharges between 4–9 p.m. (seasonally adjusted), consistent with CPS multipliers. This ensures that renewable energy absorbed off-peak is delivered at times of greatest grid and environmental benefit. 
Co-location and contractual pairing:  
While River Mill is not physically co-located with a single RPS Class I facility, it is strategically sited on a transmission line that is heavily supplied by renewable and import resources, thereby meeting the CPS requirement to operate as a Qualified Energy Storage System serving renewable integration. The project intends to pair contractually with regional RPS Class I resources to further support compliance, and the operational schedule will demonstrate renewable-coincident charging consistent with CPS guidance. 
Grid reliability and power quality:  
By rapidly charging or discharging in response to ISO-NE dispatch signals, the BESS provides ramping, reserves, and voltage support that mitigate variability and intermittency of solar, hydro, and offshore wind deliveries. This enhances system stability while ensuring that clean energy is not curtailed for reliability reasons. 
Through renewable-coincident charging, discharge during CPS-defined peak windows, contractual pairing with RPS resources, and provision of ancillary grid services, the Tyngsborough BESS fully meets the requirements of a Qualified Energy Storage System under 225 CMR 21.00 and will generate Clean Peak Energy Certificates in compliance with Massachusetts DOER’s Clean Peak Energy Standard. </t>
  </si>
  <si>
    <t>Gus Hadidi</t>
  </si>
  <si>
    <t>Leslie Hodge</t>
  </si>
  <si>
    <t>Authorized Signatory</t>
  </si>
  <si>
    <t>River Mill Storage, LLC</t>
  </si>
  <si>
    <t>The bidder has extensive experience developing standalone battery energy storage systems. Please see bidder experience provided as part of the bid package.</t>
  </si>
  <si>
    <t>The project will prioritize energy arbitrage within Clean Peak hour windows and will optimize energy arbitrage opportunities around CPEC generation</t>
  </si>
  <si>
    <t>June 2028 through May 2029</t>
  </si>
  <si>
    <t>The project has completed CCIS overlapping analysis included in the bid package.</t>
  </si>
  <si>
    <t>750 Lexington Avenue, 9th Floor
New York, NY 10022</t>
  </si>
  <si>
    <t>New York, NY 10022</t>
  </si>
  <si>
    <t xml:space="preserve">The expected CPEC generation as a result of performance during the Hour of Actual Monthly System Peak is calculated as the average performance during the forecasted Actual Monthly System Peak. The MWhs of discharge in the Hour of Actual Monthly System Peak was multiplied by the seasonal multiplier and Actual Monthly System Peak Multiplier for each month in the forecast and then the average of the CPECs produced in the Hour of Actual Monthly System Peak for each month was calculated and included in the total CPECs generated per month.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</si>
</sst>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_);[Red]\(&quot;$&quot;#,##0\)"/>
    <numFmt numFmtId="7" formatCode="&quot;$&quot;#,##0.00_);\(&quot;$&quot;#,##0.00\)"/>
    <numFmt numFmtId="44" formatCode="_(&quot;$&quot;* #,##0.00_);_(&quot;$&quot;* \(#,##0.00\);_(&quot;$&quot;* &quot;-&quot;??_);_(@_)"/>
    <numFmt numFmtId="43" formatCode="_(* #,##0.00_);_(* \(#,##0.00\);_(* &quot;-&quot;??_);_(@_)"/>
    <numFmt numFmtId="164" formatCode="mm/dd/yyyy;@"/>
    <numFmt numFmtId="165" formatCode="0.0"/>
    <numFmt numFmtId="166" formatCode="&quot;$&quot;#,##0"/>
    <numFmt numFmtId="167" formatCode="&quot;$&quot;#,##0.00"/>
    <numFmt numFmtId="168" formatCode="_(* #,##0_);_(* \(#,##0\);_(* &quot;-&quot;??_);_(@_)"/>
    <numFmt numFmtId="169" formatCode="0_);\(0\)"/>
    <numFmt numFmtId="170" formatCode="0.000_);\(0.000\)"/>
    <numFmt numFmtId="171" formatCode="0.0%"/>
    <numFmt numFmtId="172" formatCode="_(* #,##0.0000_);_(* \(#,##0.0000\);_(* &quot;-&quot;??_);_(@_)"/>
    <numFmt numFmtId="173" formatCode="0.00%\ &quot;Delivery Efficiency&quot;"/>
    <numFmt numFmtId="174" formatCode="#,##0.0_);\(#,##0.0\)"/>
    <numFmt numFmtId="175" formatCode="mm"/>
    <numFmt numFmtId="176" formatCode="0.0_);\(0.0\)"/>
  </numFmts>
  <fonts count="61" x14ac:knownFonts="1">
    <font>
      <sz val="11"/>
      <color theme="1"/>
      <name val="Calibri"/>
      <family val="2"/>
      <scheme val="minor"/>
    </font>
    <font>
      <sz val="11"/>
      <color theme="1"/>
      <name val="Times New Roman"/>
      <family val="1"/>
    </font>
    <font>
      <b/>
      <sz val="12"/>
      <color theme="1"/>
      <name val="Times New Roman"/>
      <family val="1"/>
    </font>
    <font>
      <sz val="12"/>
      <color theme="1"/>
      <name val="Times New Roman"/>
      <family val="1"/>
    </font>
    <font>
      <b/>
      <u/>
      <sz val="12"/>
      <color theme="1"/>
      <name val="Times New Roman"/>
      <family val="1"/>
    </font>
    <font>
      <sz val="11"/>
      <color theme="1"/>
      <name val="Calibri"/>
      <family val="2"/>
      <scheme val="minor"/>
    </font>
    <font>
      <b/>
      <sz val="11"/>
      <color rgb="FFFF0000"/>
      <name val="Times New Roman"/>
      <family val="1"/>
    </font>
    <font>
      <i/>
      <sz val="11"/>
      <color rgb="FFFF0000"/>
      <name val="Times New Roman"/>
      <family val="1"/>
    </font>
    <font>
      <b/>
      <sz val="11"/>
      <name val="Times New Roman"/>
      <family val="1"/>
    </font>
    <font>
      <b/>
      <i/>
      <sz val="10"/>
      <color rgb="FFFF0000"/>
      <name val="Times New Roman"/>
      <family val="1"/>
    </font>
    <font>
      <sz val="12"/>
      <name val="Times New Roman"/>
      <family val="1"/>
    </font>
    <font>
      <sz val="12"/>
      <color rgb="FF0070C0"/>
      <name val="Times New Roman"/>
      <family val="1"/>
    </font>
    <font>
      <sz val="11"/>
      <color rgb="FF0070C0"/>
      <name val="Calibri"/>
      <family val="2"/>
      <scheme val="minor"/>
    </font>
    <font>
      <i/>
      <sz val="12"/>
      <color theme="1"/>
      <name val="Times New Roman"/>
      <family val="1"/>
    </font>
    <font>
      <b/>
      <sz val="10"/>
      <color rgb="FFFF0000"/>
      <name val="Times New Roman"/>
      <family val="1"/>
    </font>
    <font>
      <sz val="10"/>
      <color theme="1"/>
      <name val="Times New Roman"/>
      <family val="1"/>
    </font>
    <font>
      <sz val="11"/>
      <name val="Calibri"/>
      <family val="2"/>
      <scheme val="minor"/>
    </font>
    <font>
      <i/>
      <sz val="10"/>
      <color rgb="FFFF0000"/>
      <name val="Times New Roman"/>
      <family val="1"/>
    </font>
    <font>
      <u/>
      <sz val="11"/>
      <color theme="10"/>
      <name val="Calibri"/>
      <family val="2"/>
      <scheme val="minor"/>
    </font>
    <font>
      <i/>
      <sz val="11"/>
      <color theme="1"/>
      <name val="Times New Roman"/>
      <family val="1"/>
    </font>
    <font>
      <b/>
      <sz val="11"/>
      <color theme="1"/>
      <name val="Times New Roman"/>
      <family val="1"/>
    </font>
    <font>
      <i/>
      <sz val="10"/>
      <color theme="1"/>
      <name val="Times New Roman"/>
      <family val="1"/>
    </font>
    <font>
      <i/>
      <sz val="9"/>
      <color theme="1"/>
      <name val="Times New Roman"/>
      <family val="1"/>
    </font>
    <font>
      <sz val="11"/>
      <name val="Calibri"/>
      <family val="2"/>
    </font>
    <font>
      <sz val="11"/>
      <name val="Times New Roman"/>
      <family val="1"/>
    </font>
    <font>
      <b/>
      <sz val="11"/>
      <color rgb="FFFF0000"/>
      <name val="Calibri"/>
      <family val="2"/>
      <scheme val="minor"/>
    </font>
    <font>
      <i/>
      <sz val="10"/>
      <name val="Times New Roman"/>
      <family val="1"/>
    </font>
    <font>
      <u/>
      <sz val="12"/>
      <name val="Times New Roman"/>
      <family val="1"/>
    </font>
    <font>
      <i/>
      <u/>
      <sz val="12"/>
      <color theme="1"/>
      <name val="Times New Roman"/>
      <family val="1"/>
    </font>
    <font>
      <sz val="8"/>
      <name val="Calibri"/>
      <family val="2"/>
      <scheme val="minor"/>
    </font>
    <font>
      <sz val="11"/>
      <color rgb="FFFF0000"/>
      <name val="Times New Roman"/>
      <family val="1"/>
    </font>
    <font>
      <b/>
      <sz val="12"/>
      <name val="Times New Roman"/>
      <family val="1"/>
    </font>
    <font>
      <b/>
      <sz val="10"/>
      <color theme="1"/>
      <name val="Times New Roman"/>
      <family val="1"/>
    </font>
    <font>
      <b/>
      <sz val="12"/>
      <color rgb="FFFF0000"/>
      <name val="Times New Roman"/>
      <family val="1"/>
    </font>
    <font>
      <b/>
      <i/>
      <sz val="12"/>
      <color theme="1"/>
      <name val="Times New Roman"/>
      <family val="1"/>
    </font>
    <font>
      <b/>
      <sz val="11"/>
      <color theme="9" tint="-0.249977111117893"/>
      <name val="Times New Roman"/>
      <family val="1"/>
    </font>
    <font>
      <i/>
      <sz val="12"/>
      <color rgb="FFFF0000"/>
      <name val="Times New Roman"/>
      <family val="1"/>
    </font>
    <font>
      <sz val="11"/>
      <color theme="8" tint="-0.249977111117893"/>
      <name val="Times New Roman"/>
      <family val="1"/>
    </font>
    <font>
      <sz val="12"/>
      <color theme="3"/>
      <name val="Times New Roman"/>
      <family val="1"/>
    </font>
    <font>
      <sz val="9"/>
      <color theme="1"/>
      <name val="Times New Roman"/>
      <family val="1"/>
    </font>
    <font>
      <b/>
      <i/>
      <sz val="11"/>
      <color rgb="FFFF0000"/>
      <name val="Times New Roman"/>
      <family val="1"/>
    </font>
    <font>
      <b/>
      <sz val="12"/>
      <color rgb="FF0070C0"/>
      <name val="Times New Roman"/>
      <family val="1"/>
    </font>
    <font>
      <i/>
      <sz val="12"/>
      <color rgb="FF0070C0"/>
      <name val="Times New Roman"/>
      <family val="1"/>
    </font>
    <font>
      <b/>
      <sz val="14"/>
      <color rgb="FFC00000"/>
      <name val="Times New Roman"/>
      <family val="1"/>
    </font>
    <font>
      <sz val="11.5"/>
      <color theme="1"/>
      <name val="Times New Roman"/>
      <family val="1"/>
    </font>
    <font>
      <sz val="11.5"/>
      <color theme="1"/>
      <name val="Calibri"/>
      <family val="2"/>
      <scheme val="minor"/>
    </font>
    <font>
      <u/>
      <sz val="12"/>
      <color theme="10"/>
      <name val="Calibri"/>
      <family val="2"/>
      <scheme val="minor"/>
    </font>
    <font>
      <sz val="10.5"/>
      <color rgb="FFFF0000"/>
      <name val="Times New Roman"/>
      <family val="1"/>
    </font>
    <font>
      <sz val="11.5"/>
      <color rgb="FFFF0000"/>
      <name val="Times New Roman"/>
      <family val="1"/>
    </font>
    <font>
      <b/>
      <sz val="11"/>
      <color rgb="FF0070C0"/>
      <name val="Times New Roman"/>
      <family val="1"/>
    </font>
    <font>
      <sz val="8"/>
      <color theme="1"/>
      <name val="Times New Roman"/>
      <family val="1"/>
    </font>
    <font>
      <sz val="11"/>
      <color theme="8" tint="0.79998168889431442"/>
      <name val="Times New Roman"/>
      <family val="1"/>
    </font>
    <font>
      <b/>
      <sz val="11"/>
      <color theme="1"/>
      <name val="Calibri"/>
      <family val="2"/>
      <scheme val="minor"/>
    </font>
    <font>
      <sz val="12"/>
      <color theme="0"/>
      <name val="Times New Roman"/>
      <family val="1"/>
    </font>
    <font>
      <sz val="11"/>
      <color rgb="FFB8DFE8"/>
      <name val="Times New Roman"/>
      <family val="1"/>
    </font>
    <font>
      <i/>
      <sz val="12"/>
      <name val="Times New Roman"/>
      <family val="1"/>
    </font>
    <font>
      <sz val="11.5"/>
      <name val="Times New Roman"/>
      <family val="1"/>
    </font>
    <font>
      <sz val="10.5"/>
      <name val="Times New Roman"/>
      <family val="1"/>
    </font>
    <font>
      <i/>
      <sz val="10"/>
      <color rgb="FF0070C0"/>
      <name val="Times New Roman"/>
      <family val="1"/>
    </font>
    <font>
      <sz val="11"/>
      <color rgb="FF0070C0"/>
      <name val="Times New Roman"/>
      <family val="1"/>
    </font>
    <font>
      <sz val="12"/>
      <color indexed="81"/>
      <name val="Times New Roman"/>
      <family val="1"/>
    </font>
  </fonts>
  <fills count="17">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rgb="FFB8DFE8"/>
        <bgColor indexed="64"/>
      </patternFill>
    </fill>
    <fill>
      <patternFill patternType="solid">
        <fgColor theme="0"/>
        <bgColor indexed="64"/>
      </patternFill>
    </fill>
    <fill>
      <patternFill patternType="solid">
        <fgColor rgb="FFFFFF99"/>
        <bgColor indexed="64"/>
      </patternFill>
    </fill>
    <fill>
      <patternFill patternType="solid">
        <fgColor theme="1" tint="0.34998626667073579"/>
        <bgColor indexed="64"/>
      </patternFill>
    </fill>
    <fill>
      <patternFill patternType="solid">
        <fgColor theme="8" tint="0.39997558519241921"/>
        <bgColor indexed="64"/>
      </patternFill>
    </fill>
    <fill>
      <patternFill patternType="solid">
        <fgColor theme="0" tint="-0.34998626667073579"/>
        <bgColor indexed="64"/>
      </patternFill>
    </fill>
    <fill>
      <patternFill patternType="solid">
        <fgColor rgb="FFCCFFCC"/>
        <bgColor indexed="64"/>
      </patternFill>
    </fill>
    <fill>
      <patternFill patternType="solid">
        <fgColor rgb="FF66FF66"/>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tint="-0.499984740745262"/>
        <bgColor indexed="64"/>
      </patternFill>
    </fill>
  </fills>
  <borders count="4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auto="1"/>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top style="thin">
        <color indexed="64"/>
      </top>
      <bottom style="dotted">
        <color indexed="64"/>
      </bottom>
      <diagonal/>
    </border>
    <border>
      <left style="medium">
        <color indexed="64"/>
      </left>
      <right/>
      <top style="dotted">
        <color indexed="64"/>
      </top>
      <bottom/>
      <diagonal/>
    </border>
    <border>
      <left/>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5">
    <xf numFmtId="0" fontId="0" fillId="0" borderId="0"/>
    <xf numFmtId="43" fontId="5" fillId="0" borderId="0" applyFont="0" applyFill="0" applyBorder="0" applyAlignment="0" applyProtection="0"/>
    <xf numFmtId="0" fontId="18" fillId="0" borderId="0" applyNumberFormat="0" applyFill="0" applyBorder="0" applyAlignment="0" applyProtection="0"/>
    <xf numFmtId="9" fontId="5" fillId="0" borderId="0" applyFont="0" applyFill="0" applyBorder="0" applyAlignment="0" applyProtection="0"/>
    <xf numFmtId="44" fontId="5" fillId="0" borderId="0" applyFont="0" applyFill="0" applyBorder="0" applyAlignment="0" applyProtection="0"/>
  </cellStyleXfs>
  <cellXfs count="555">
    <xf numFmtId="0" fontId="0" fillId="0" borderId="0" xfId="0"/>
    <xf numFmtId="0" fontId="1" fillId="0" borderId="2" xfId="0" applyFont="1" applyBorder="1"/>
    <xf numFmtId="0" fontId="1" fillId="0" borderId="6" xfId="0" applyFont="1" applyBorder="1"/>
    <xf numFmtId="0" fontId="1" fillId="0" borderId="7" xfId="0" applyFont="1" applyBorder="1"/>
    <xf numFmtId="0" fontId="1" fillId="0" borderId="8" xfId="0" applyFont="1" applyBorder="1"/>
    <xf numFmtId="0" fontId="3" fillId="0" borderId="0" xfId="0" applyFont="1"/>
    <xf numFmtId="0" fontId="2" fillId="0" borderId="0" xfId="0" applyFont="1"/>
    <xf numFmtId="0" fontId="1" fillId="0" borderId="0" xfId="0" applyFont="1"/>
    <xf numFmtId="0" fontId="8" fillId="0" borderId="1" xfId="0" applyFont="1" applyBorder="1"/>
    <xf numFmtId="0" fontId="11" fillId="0" borderId="0" xfId="0" applyFont="1" applyAlignment="1">
      <alignment horizontal="center"/>
    </xf>
    <xf numFmtId="0" fontId="1" fillId="0" borderId="3" xfId="0" applyFont="1" applyBorder="1"/>
    <xf numFmtId="0" fontId="3" fillId="0" borderId="7" xfId="0" applyFont="1" applyBorder="1" applyAlignment="1">
      <alignment horizontal="left" vertical="center"/>
    </xf>
    <xf numFmtId="0" fontId="3" fillId="0" borderId="7" xfId="0" applyFont="1" applyBorder="1"/>
    <xf numFmtId="43" fontId="11" fillId="0" borderId="16" xfId="1" applyFont="1" applyBorder="1" applyAlignment="1" applyProtection="1">
      <protection locked="0"/>
    </xf>
    <xf numFmtId="0" fontId="1" fillId="2" borderId="0" xfId="0" applyFont="1" applyFill="1"/>
    <xf numFmtId="0" fontId="6" fillId="0" borderId="3" xfId="0" applyFont="1" applyBorder="1"/>
    <xf numFmtId="0" fontId="1" fillId="0" borderId="4" xfId="0" applyFont="1" applyBorder="1"/>
    <xf numFmtId="0" fontId="1" fillId="0" borderId="5" xfId="0" applyFont="1" applyBorder="1"/>
    <xf numFmtId="164" fontId="23" fillId="0" borderId="0" xfId="0" applyNumberFormat="1" applyFont="1" applyAlignment="1">
      <alignment horizontal="center"/>
    </xf>
    <xf numFmtId="164" fontId="10" fillId="0" borderId="17" xfId="0" applyNumberFormat="1" applyFont="1" applyBorder="1" applyAlignment="1">
      <alignment horizontal="center"/>
    </xf>
    <xf numFmtId="0" fontId="16" fillId="6" borderId="0" xfId="0" applyFont="1" applyFill="1"/>
    <xf numFmtId="0" fontId="10" fillId="0" borderId="4" xfId="0" applyFont="1" applyBorder="1"/>
    <xf numFmtId="0" fontId="10" fillId="0" borderId="5" xfId="0" applyFont="1" applyBorder="1"/>
    <xf numFmtId="0" fontId="10" fillId="0" borderId="0" xfId="0" applyFont="1" applyAlignment="1">
      <alignment horizontal="center"/>
    </xf>
    <xf numFmtId="0" fontId="25" fillId="6" borderId="0" xfId="0" applyFont="1" applyFill="1"/>
    <xf numFmtId="0" fontId="10" fillId="0" borderId="6" xfId="0" applyFont="1" applyBorder="1"/>
    <xf numFmtId="0" fontId="10" fillId="0" borderId="7" xfId="0" applyFont="1" applyBorder="1"/>
    <xf numFmtId="0" fontId="10" fillId="0" borderId="8" xfId="0" applyFont="1" applyBorder="1"/>
    <xf numFmtId="0" fontId="11" fillId="0" borderId="7" xfId="0" applyFont="1" applyBorder="1"/>
    <xf numFmtId="0" fontId="4" fillId="0" borderId="0" xfId="0" applyFont="1"/>
    <xf numFmtId="0" fontId="3" fillId="0" borderId="0" xfId="0" applyFont="1" applyAlignment="1">
      <alignment horizontal="left" indent="1"/>
    </xf>
    <xf numFmtId="0" fontId="3" fillId="0" borderId="0" xfId="0" applyFont="1" applyAlignment="1">
      <alignment horizontal="right" indent="1"/>
    </xf>
    <xf numFmtId="0" fontId="3" fillId="0" borderId="0" xfId="0" quotePrefix="1" applyFont="1"/>
    <xf numFmtId="0" fontId="26" fillId="0" borderId="0" xfId="0" applyFont="1"/>
    <xf numFmtId="0" fontId="35" fillId="2" borderId="0" xfId="0" applyFont="1" applyFill="1"/>
    <xf numFmtId="0" fontId="6" fillId="2" borderId="0" xfId="0" applyFont="1" applyFill="1"/>
    <xf numFmtId="0" fontId="3" fillId="0" borderId="5" xfId="0" applyFont="1" applyBorder="1"/>
    <xf numFmtId="0" fontId="2" fillId="0" borderId="0" xfId="0" applyFont="1" applyAlignment="1">
      <alignment horizontal="center"/>
    </xf>
    <xf numFmtId="0" fontId="3" fillId="0" borderId="0" xfId="0" applyFont="1" applyAlignment="1">
      <alignment horizontal="center"/>
    </xf>
    <xf numFmtId="0" fontId="3" fillId="7" borderId="0" xfId="0" applyFont="1" applyFill="1"/>
    <xf numFmtId="0" fontId="19" fillId="7" borderId="0" xfId="0" applyFont="1" applyFill="1" applyAlignment="1">
      <alignment vertical="center"/>
    </xf>
    <xf numFmtId="0" fontId="3" fillId="7" borderId="0" xfId="0" applyFont="1" applyFill="1" applyAlignment="1">
      <alignment horizontal="right"/>
    </xf>
    <xf numFmtId="0" fontId="3" fillId="0" borderId="4" xfId="0" applyFont="1" applyBorder="1"/>
    <xf numFmtId="0" fontId="3" fillId="7" borderId="16" xfId="0" applyFont="1" applyFill="1" applyBorder="1"/>
    <xf numFmtId="0" fontId="3" fillId="0" borderId="18" xfId="0" applyFont="1" applyBorder="1" applyAlignment="1">
      <alignment horizontal="center"/>
    </xf>
    <xf numFmtId="0" fontId="8" fillId="0" borderId="2" xfId="0" applyFont="1" applyBorder="1"/>
    <xf numFmtId="0" fontId="6" fillId="0" borderId="3" xfId="0" applyFont="1" applyBorder="1" applyAlignment="1">
      <alignment horizontal="right"/>
    </xf>
    <xf numFmtId="0" fontId="2" fillId="0" borderId="0" xfId="0" applyFont="1" applyAlignment="1">
      <alignment horizontal="left"/>
    </xf>
    <xf numFmtId="0" fontId="1" fillId="7" borderId="0" xfId="0" applyFont="1" applyFill="1"/>
    <xf numFmtId="0" fontId="20" fillId="7" borderId="0" xfId="0" applyFont="1" applyFill="1" applyAlignment="1">
      <alignment horizontal="right"/>
    </xf>
    <xf numFmtId="0" fontId="13" fillId="7" borderId="0" xfId="0" applyFont="1" applyFill="1" applyAlignment="1">
      <alignment horizontal="left"/>
    </xf>
    <xf numFmtId="0" fontId="3" fillId="0" borderId="17" xfId="0" applyFont="1" applyBorder="1"/>
    <xf numFmtId="0" fontId="0" fillId="0" borderId="0" xfId="0" applyAlignment="1">
      <alignment wrapText="1"/>
    </xf>
    <xf numFmtId="0" fontId="20" fillId="7" borderId="0" xfId="0" applyFont="1" applyFill="1"/>
    <xf numFmtId="0" fontId="13" fillId="0" borderId="0" xfId="0" applyFont="1" applyAlignment="1">
      <alignment horizontal="left"/>
    </xf>
    <xf numFmtId="0" fontId="13" fillId="0" borderId="0" xfId="0" applyFont="1"/>
    <xf numFmtId="37" fontId="3" fillId="12" borderId="0" xfId="0" applyNumberFormat="1" applyFont="1" applyFill="1"/>
    <xf numFmtId="37" fontId="3" fillId="8" borderId="0" xfId="0" applyNumberFormat="1" applyFont="1" applyFill="1"/>
    <xf numFmtId="1" fontId="3" fillId="0" borderId="0" xfId="0" applyNumberFormat="1" applyFont="1"/>
    <xf numFmtId="37" fontId="3" fillId="13" borderId="0" xfId="0" applyNumberFormat="1" applyFont="1" applyFill="1"/>
    <xf numFmtId="166" fontId="3" fillId="7" borderId="18" xfId="1" applyNumberFormat="1" applyFont="1" applyFill="1" applyBorder="1" applyProtection="1"/>
    <xf numFmtId="0" fontId="10" fillId="0" borderId="0" xfId="0" applyFont="1"/>
    <xf numFmtId="0" fontId="3" fillId="7" borderId="18" xfId="0" applyFont="1" applyFill="1" applyBorder="1" applyAlignment="1">
      <alignment horizontal="center"/>
    </xf>
    <xf numFmtId="168" fontId="2" fillId="7" borderId="18" xfId="1" applyNumberFormat="1" applyFont="1" applyFill="1" applyBorder="1" applyAlignment="1" applyProtection="1">
      <alignment horizontal="center"/>
    </xf>
    <xf numFmtId="167" fontId="2" fillId="7" borderId="18" xfId="1" applyNumberFormat="1" applyFont="1" applyFill="1" applyBorder="1" applyAlignment="1" applyProtection="1">
      <alignment horizontal="center"/>
    </xf>
    <xf numFmtId="0" fontId="3" fillId="6" borderId="0" xfId="0" applyFont="1" applyFill="1"/>
    <xf numFmtId="0" fontId="10" fillId="6" borderId="0" xfId="0" applyFont="1" applyFill="1"/>
    <xf numFmtId="166" fontId="10" fillId="7" borderId="0" xfId="1" applyNumberFormat="1" applyFont="1" applyFill="1" applyProtection="1"/>
    <xf numFmtId="166" fontId="10" fillId="7" borderId="0" xfId="1" applyNumberFormat="1" applyFont="1" applyFill="1" applyAlignment="1" applyProtection="1">
      <alignment horizontal="center"/>
    </xf>
    <xf numFmtId="168" fontId="2" fillId="7" borderId="0" xfId="1" applyNumberFormat="1" applyFont="1" applyFill="1" applyAlignment="1" applyProtection="1">
      <alignment horizontal="center"/>
    </xf>
    <xf numFmtId="168" fontId="3" fillId="7" borderId="0" xfId="1" applyNumberFormat="1" applyFont="1" applyFill="1" applyProtection="1"/>
    <xf numFmtId="166" fontId="2" fillId="7" borderId="18" xfId="0" applyNumberFormat="1" applyFont="1" applyFill="1" applyBorder="1"/>
    <xf numFmtId="168" fontId="2" fillId="7" borderId="18" xfId="0" applyNumberFormat="1" applyFont="1" applyFill="1" applyBorder="1"/>
    <xf numFmtId="0" fontId="24" fillId="2" borderId="0" xfId="0" applyFont="1" applyFill="1"/>
    <xf numFmtId="0" fontId="10" fillId="0" borderId="0" xfId="0" quotePrefix="1" applyFont="1" applyAlignment="1">
      <alignment horizontal="right" indent="1"/>
    </xf>
    <xf numFmtId="0" fontId="3" fillId="0" borderId="0" xfId="0" applyFont="1" applyAlignment="1">
      <alignment horizontal="left" vertical="center"/>
    </xf>
    <xf numFmtId="0" fontId="17" fillId="0" borderId="0" xfId="0" applyFont="1" applyAlignment="1">
      <alignment horizontal="right"/>
    </xf>
    <xf numFmtId="0" fontId="2" fillId="7" borderId="15" xfId="0" applyFont="1" applyFill="1" applyBorder="1" applyAlignment="1">
      <alignment horizontal="right"/>
    </xf>
    <xf numFmtId="0" fontId="3" fillId="7" borderId="15" xfId="0" applyFont="1" applyFill="1" applyBorder="1" applyAlignment="1">
      <alignment horizontal="center"/>
    </xf>
    <xf numFmtId="166" fontId="3" fillId="7" borderId="15" xfId="1" applyNumberFormat="1" applyFont="1" applyFill="1" applyBorder="1" applyProtection="1"/>
    <xf numFmtId="0" fontId="2" fillId="0" borderId="4" xfId="0" applyFont="1" applyBorder="1" applyAlignment="1">
      <alignment horizontal="center"/>
    </xf>
    <xf numFmtId="0" fontId="11" fillId="0" borderId="16" xfId="0" applyFont="1" applyBorder="1" applyAlignment="1" applyProtection="1">
      <alignment horizontal="center"/>
      <protection locked="0"/>
    </xf>
    <xf numFmtId="0" fontId="2" fillId="0" borderId="5" xfId="0" applyFont="1" applyBorder="1" applyAlignment="1">
      <alignment horizontal="center"/>
    </xf>
    <xf numFmtId="0" fontId="3" fillId="0" borderId="7" xfId="0" applyFont="1" applyBorder="1" applyAlignment="1">
      <alignment wrapText="1"/>
    </xf>
    <xf numFmtId="0" fontId="0" fillId="0" borderId="7" xfId="0" applyBorder="1" applyAlignment="1">
      <alignment wrapText="1"/>
    </xf>
    <xf numFmtId="0" fontId="3" fillId="0" borderId="0" xfId="0" applyFont="1" applyAlignment="1">
      <alignment wrapText="1"/>
    </xf>
    <xf numFmtId="0" fontId="2" fillId="7" borderId="18" xfId="0" applyFont="1" applyFill="1" applyBorder="1" applyAlignment="1">
      <alignment horizontal="center"/>
    </xf>
    <xf numFmtId="0" fontId="10" fillId="0" borderId="0" xfId="0" applyFont="1" applyAlignment="1">
      <alignment horizontal="left" wrapText="1"/>
    </xf>
    <xf numFmtId="0" fontId="2" fillId="7" borderId="0" xfId="0" applyFont="1" applyFill="1" applyAlignment="1">
      <alignment horizontal="center"/>
    </xf>
    <xf numFmtId="0" fontId="20" fillId="0" borderId="1" xfId="0" applyFont="1" applyBorder="1"/>
    <xf numFmtId="0" fontId="1" fillId="7" borderId="5" xfId="0" applyFont="1" applyFill="1" applyBorder="1"/>
    <xf numFmtId="0" fontId="11" fillId="0" borderId="0" xfId="0" applyFont="1"/>
    <xf numFmtId="0" fontId="0" fillId="0" borderId="17" xfId="0" applyBorder="1"/>
    <xf numFmtId="0" fontId="2" fillId="4" borderId="9" xfId="0" applyFont="1" applyFill="1" applyBorder="1"/>
    <xf numFmtId="0" fontId="2" fillId="4" borderId="15" xfId="0" applyFont="1" applyFill="1" applyBorder="1"/>
    <xf numFmtId="0" fontId="3" fillId="0" borderId="9" xfId="0" applyFont="1" applyBorder="1" applyAlignment="1">
      <alignment horizontal="left" vertical="center"/>
    </xf>
    <xf numFmtId="0" fontId="0" fillId="0" borderId="15" xfId="0" applyBorder="1" applyAlignment="1">
      <alignment horizontal="left" vertical="center"/>
    </xf>
    <xf numFmtId="0" fontId="0" fillId="0" borderId="0" xfId="0" applyAlignment="1">
      <alignment horizontal="left" vertical="center"/>
    </xf>
    <xf numFmtId="0" fontId="18" fillId="0" borderId="0" xfId="2" applyFill="1" applyBorder="1" applyAlignment="1" applyProtection="1">
      <alignment vertical="center"/>
    </xf>
    <xf numFmtId="0" fontId="21" fillId="0" borderId="0" xfId="0" applyFont="1" applyAlignment="1">
      <alignment horizontal="left"/>
    </xf>
    <xf numFmtId="0" fontId="10" fillId="0" borderId="0" xfId="0" applyFont="1" applyAlignment="1">
      <alignment horizontal="left"/>
    </xf>
    <xf numFmtId="0" fontId="19" fillId="0" borderId="0" xfId="0" applyFont="1"/>
    <xf numFmtId="0" fontId="21" fillId="0" borderId="0" xfId="0" applyFont="1"/>
    <xf numFmtId="0" fontId="22" fillId="0" borderId="0" xfId="0" applyFont="1" applyAlignment="1">
      <alignment horizontal="left" wrapText="1"/>
    </xf>
    <xf numFmtId="0" fontId="22" fillId="0" borderId="17" xfId="0" applyFont="1" applyBorder="1" applyAlignment="1">
      <alignment horizontal="left" wrapText="1"/>
    </xf>
    <xf numFmtId="0" fontId="17" fillId="0" borderId="0" xfId="0" applyFont="1"/>
    <xf numFmtId="0" fontId="21" fillId="0" borderId="0" xfId="0" applyFont="1" applyAlignment="1">
      <alignment horizontal="left" indent="1"/>
    </xf>
    <xf numFmtId="0" fontId="7" fillId="0" borderId="0" xfId="0" applyFont="1"/>
    <xf numFmtId="0" fontId="9" fillId="0" borderId="0" xfId="0" applyFont="1"/>
    <xf numFmtId="0" fontId="14" fillId="2" borderId="4" xfId="0" applyFont="1" applyFill="1" applyBorder="1" applyAlignment="1">
      <alignment vertical="top" wrapText="1"/>
    </xf>
    <xf numFmtId="0" fontId="14" fillId="2" borderId="0" xfId="0" applyFont="1" applyFill="1" applyAlignment="1">
      <alignment horizontal="left" vertical="top" wrapText="1"/>
    </xf>
    <xf numFmtId="0" fontId="10" fillId="7" borderId="0" xfId="0" applyFont="1" applyFill="1"/>
    <xf numFmtId="0" fontId="26" fillId="7" borderId="0" xfId="0" applyFont="1" applyFill="1"/>
    <xf numFmtId="0" fontId="10" fillId="7" borderId="0" xfId="0" applyFont="1" applyFill="1" applyAlignment="1">
      <alignment wrapText="1"/>
    </xf>
    <xf numFmtId="0" fontId="37" fillId="10" borderId="11" xfId="0" applyFont="1" applyFill="1" applyBorder="1" applyAlignment="1">
      <alignment horizontal="centerContinuous"/>
    </xf>
    <xf numFmtId="0" fontId="37" fillId="10" borderId="12" xfId="0" applyFont="1" applyFill="1" applyBorder="1" applyAlignment="1">
      <alignment horizontal="centerContinuous"/>
    </xf>
    <xf numFmtId="0" fontId="1" fillId="2" borderId="0" xfId="0" applyFont="1" applyFill="1" applyAlignment="1">
      <alignment horizontal="center"/>
    </xf>
    <xf numFmtId="0" fontId="37" fillId="10" borderId="18" xfId="0" applyFont="1" applyFill="1" applyBorder="1" applyAlignment="1">
      <alignment horizontal="center"/>
    </xf>
    <xf numFmtId="0" fontId="37" fillId="10" borderId="22" xfId="0" applyFont="1" applyFill="1" applyBorder="1" applyAlignment="1">
      <alignment horizontal="center"/>
    </xf>
    <xf numFmtId="0" fontId="6" fillId="2" borderId="0" xfId="0" applyFont="1" applyFill="1" applyAlignment="1">
      <alignment horizontal="right"/>
    </xf>
    <xf numFmtId="0" fontId="37" fillId="10" borderId="23" xfId="0" applyFont="1" applyFill="1" applyBorder="1" applyAlignment="1">
      <alignment horizontal="center"/>
    </xf>
    <xf numFmtId="0" fontId="37" fillId="10" borderId="21" xfId="0" applyFont="1" applyFill="1" applyBorder="1" applyAlignment="1">
      <alignment horizontal="center"/>
    </xf>
    <xf numFmtId="0" fontId="30" fillId="2" borderId="0" xfId="0" applyFont="1" applyFill="1"/>
    <xf numFmtId="0" fontId="1" fillId="2" borderId="0" xfId="0" applyFont="1" applyFill="1" applyAlignment="1">
      <alignment horizontal="right"/>
    </xf>
    <xf numFmtId="0" fontId="3" fillId="0" borderId="4" xfId="0" applyFont="1" applyBorder="1" applyAlignment="1">
      <alignment horizontal="center" wrapText="1"/>
    </xf>
    <xf numFmtId="0" fontId="3" fillId="0" borderId="0" xfId="0" applyFont="1" applyAlignment="1">
      <alignment horizontal="center" wrapText="1"/>
    </xf>
    <xf numFmtId="0" fontId="3" fillId="0" borderId="5" xfId="0" applyFont="1" applyBorder="1" applyAlignment="1">
      <alignment horizontal="center" wrapText="1"/>
    </xf>
    <xf numFmtId="0" fontId="2" fillId="0" borderId="0" xfId="0" applyFont="1" applyAlignment="1">
      <alignment horizontal="left" indent="4"/>
    </xf>
    <xf numFmtId="0" fontId="13" fillId="0" borderId="0" xfId="0" applyFont="1" applyAlignment="1">
      <alignment horizontal="left" indent="4"/>
    </xf>
    <xf numFmtId="37" fontId="2" fillId="0" borderId="0" xfId="0" applyNumberFormat="1" applyFont="1" applyAlignment="1">
      <alignment horizontal="center" vertical="center"/>
    </xf>
    <xf numFmtId="0" fontId="2" fillId="0" borderId="0" xfId="0" applyFont="1" applyAlignment="1">
      <alignment horizontal="left" wrapText="1"/>
    </xf>
    <xf numFmtId="0" fontId="10" fillId="0" borderId="14" xfId="0" applyFont="1" applyBorder="1" applyAlignment="1">
      <alignment horizontal="center" vertical="center" wrapText="1"/>
    </xf>
    <xf numFmtId="0" fontId="10" fillId="0" borderId="18" xfId="0" applyFont="1" applyBorder="1" applyAlignment="1">
      <alignment horizontal="center" vertical="center" wrapText="1"/>
    </xf>
    <xf numFmtId="0" fontId="3" fillId="7" borderId="0" xfId="0" applyFont="1" applyFill="1" applyAlignment="1">
      <alignment horizontal="center" vertical="center" wrapText="1"/>
    </xf>
    <xf numFmtId="0" fontId="3" fillId="0" borderId="0" xfId="0" applyFont="1" applyAlignment="1">
      <alignment vertical="top" wrapText="1"/>
    </xf>
    <xf numFmtId="0" fontId="10" fillId="0" borderId="22" xfId="0" applyFont="1" applyBorder="1" applyAlignment="1">
      <alignment horizontal="center" vertical="center" wrapText="1"/>
    </xf>
    <xf numFmtId="0" fontId="3" fillId="0" borderId="0" xfId="0" applyFont="1" applyAlignment="1">
      <alignment horizontal="center" vertical="top" wrapText="1"/>
    </xf>
    <xf numFmtId="0" fontId="10" fillId="0" borderId="18" xfId="0" applyFont="1" applyBorder="1" applyAlignment="1">
      <alignment horizontal="center"/>
    </xf>
    <xf numFmtId="7" fontId="11" fillId="7" borderId="0" xfId="0" applyNumberFormat="1" applyFont="1" applyFill="1"/>
    <xf numFmtId="7" fontId="11" fillId="0" borderId="0" xfId="0" applyNumberFormat="1" applyFont="1"/>
    <xf numFmtId="3" fontId="3" fillId="3" borderId="18" xfId="1" applyNumberFormat="1" applyFont="1" applyFill="1" applyBorder="1" applyProtection="1"/>
    <xf numFmtId="0" fontId="42" fillId="0" borderId="16" xfId="0" applyFont="1" applyBorder="1" applyAlignment="1" applyProtection="1">
      <alignment horizontal="center"/>
      <protection locked="0"/>
    </xf>
    <xf numFmtId="0" fontId="10" fillId="0" borderId="16" xfId="0" applyFont="1" applyBorder="1" applyAlignment="1" applyProtection="1">
      <alignment horizontal="center"/>
      <protection locked="0"/>
    </xf>
    <xf numFmtId="0" fontId="10" fillId="0" borderId="16" xfId="0" applyFont="1" applyBorder="1" applyProtection="1">
      <protection locked="0"/>
    </xf>
    <xf numFmtId="0" fontId="1" fillId="7" borderId="2" xfId="0" applyFont="1" applyFill="1" applyBorder="1"/>
    <xf numFmtId="0" fontId="1" fillId="7" borderId="3" xfId="0" applyFont="1" applyFill="1" applyBorder="1"/>
    <xf numFmtId="0" fontId="1" fillId="7" borderId="4" xfId="0" applyFont="1" applyFill="1" applyBorder="1"/>
    <xf numFmtId="0" fontId="1" fillId="7" borderId="6" xfId="0" applyFont="1" applyFill="1" applyBorder="1"/>
    <xf numFmtId="0" fontId="1" fillId="7" borderId="7" xfId="0" applyFont="1" applyFill="1" applyBorder="1"/>
    <xf numFmtId="0" fontId="1" fillId="7" borderId="8" xfId="0" applyFont="1" applyFill="1" applyBorder="1"/>
    <xf numFmtId="0" fontId="20" fillId="7" borderId="1" xfId="0" applyFont="1" applyFill="1" applyBorder="1"/>
    <xf numFmtId="0" fontId="1" fillId="7" borderId="18" xfId="0" applyFont="1" applyFill="1" applyBorder="1" applyAlignment="1">
      <alignment horizontal="center"/>
    </xf>
    <xf numFmtId="0" fontId="31" fillId="7" borderId="0" xfId="0" applyFont="1" applyFill="1" applyAlignment="1">
      <alignment horizontal="center"/>
    </xf>
    <xf numFmtId="168" fontId="2" fillId="7" borderId="0" xfId="1" applyNumberFormat="1" applyFont="1" applyFill="1" applyBorder="1" applyAlignment="1" applyProtection="1">
      <alignment horizontal="center"/>
    </xf>
    <xf numFmtId="43" fontId="2" fillId="7" borderId="0" xfId="1" applyFont="1" applyFill="1" applyBorder="1" applyAlignment="1" applyProtection="1">
      <alignment horizontal="center"/>
    </xf>
    <xf numFmtId="166" fontId="2" fillId="7" borderId="0" xfId="0" applyNumberFormat="1" applyFont="1" applyFill="1" applyAlignment="1">
      <alignment horizontal="center"/>
    </xf>
    <xf numFmtId="172" fontId="2" fillId="7" borderId="0" xfId="1" applyNumberFormat="1" applyFont="1" applyFill="1" applyBorder="1" applyAlignment="1" applyProtection="1">
      <alignment horizontal="center"/>
    </xf>
    <xf numFmtId="0" fontId="44" fillId="0" borderId="0" xfId="0" applyFont="1"/>
    <xf numFmtId="0" fontId="45" fillId="0" borderId="0" xfId="0" applyFont="1"/>
    <xf numFmtId="0" fontId="27" fillId="0" borderId="0" xfId="0" applyFont="1"/>
    <xf numFmtId="0" fontId="10" fillId="0" borderId="0" xfId="0" applyFont="1" applyProtection="1">
      <protection locked="0"/>
    </xf>
    <xf numFmtId="166" fontId="3" fillId="3" borderId="9" xfId="1" applyNumberFormat="1" applyFont="1" applyFill="1" applyBorder="1" applyAlignment="1" applyProtection="1">
      <alignment horizontal="left"/>
    </xf>
    <xf numFmtId="166" fontId="3" fillId="3" borderId="15" xfId="1" applyNumberFormat="1" applyFont="1" applyFill="1" applyBorder="1" applyAlignment="1" applyProtection="1">
      <alignment horizontal="left"/>
    </xf>
    <xf numFmtId="0" fontId="3" fillId="3" borderId="15" xfId="0" applyFont="1" applyFill="1" applyBorder="1"/>
    <xf numFmtId="14" fontId="41" fillId="5" borderId="10" xfId="1" applyNumberFormat="1" applyFont="1" applyFill="1" applyBorder="1" applyAlignment="1" applyProtection="1">
      <alignment horizontal="center"/>
    </xf>
    <xf numFmtId="6" fontId="3" fillId="0" borderId="0" xfId="0" applyNumberFormat="1" applyFont="1"/>
    <xf numFmtId="0" fontId="10" fillId="0" borderId="9" xfId="0" applyFont="1" applyBorder="1" applyAlignment="1">
      <alignment horizontal="center"/>
    </xf>
    <xf numFmtId="0" fontId="47" fillId="2" borderId="4" xfId="0" applyFont="1" applyFill="1" applyBorder="1" applyAlignment="1">
      <alignment vertical="center" wrapText="1"/>
    </xf>
    <xf numFmtId="0" fontId="47" fillId="2" borderId="0" xfId="0" applyFont="1" applyFill="1" applyAlignment="1">
      <alignment vertical="center" wrapText="1"/>
    </xf>
    <xf numFmtId="0" fontId="47" fillId="2" borderId="5" xfId="0" applyFont="1" applyFill="1" applyBorder="1" applyAlignment="1">
      <alignment vertical="center" wrapText="1"/>
    </xf>
    <xf numFmtId="0" fontId="11" fillId="0" borderId="0" xfId="0" applyFont="1" applyProtection="1">
      <protection locked="0"/>
    </xf>
    <xf numFmtId="0" fontId="12" fillId="0" borderId="0" xfId="0" applyFont="1" applyProtection="1">
      <protection locked="0"/>
    </xf>
    <xf numFmtId="0" fontId="48" fillId="0" borderId="0" xfId="0" applyFont="1"/>
    <xf numFmtId="0" fontId="33" fillId="0" borderId="0" xfId="0" applyFont="1"/>
    <xf numFmtId="0" fontId="36" fillId="0" borderId="0" xfId="0" applyFont="1" applyAlignment="1">
      <alignment horizontal="left"/>
    </xf>
    <xf numFmtId="0" fontId="8" fillId="14" borderId="1" xfId="0" applyFont="1" applyFill="1" applyBorder="1"/>
    <xf numFmtId="0" fontId="3" fillId="14" borderId="2" xfId="0" applyFont="1" applyFill="1" applyBorder="1"/>
    <xf numFmtId="0" fontId="1" fillId="14" borderId="2" xfId="0" applyFont="1" applyFill="1" applyBorder="1"/>
    <xf numFmtId="0" fontId="1" fillId="14" borderId="3" xfId="0" applyFont="1" applyFill="1" applyBorder="1"/>
    <xf numFmtId="0" fontId="1" fillId="14" borderId="0" xfId="0" applyFont="1" applyFill="1"/>
    <xf numFmtId="0" fontId="1" fillId="14" borderId="5" xfId="0" applyFont="1" applyFill="1" applyBorder="1"/>
    <xf numFmtId="0" fontId="49" fillId="2" borderId="0" xfId="0" applyFont="1" applyFill="1" applyAlignment="1">
      <alignment horizontal="centerContinuous"/>
    </xf>
    <xf numFmtId="0" fontId="6" fillId="2" borderId="7" xfId="0" applyFont="1" applyFill="1" applyBorder="1" applyAlignment="1">
      <alignment horizontal="centerContinuous"/>
    </xf>
    <xf numFmtId="0" fontId="6" fillId="2" borderId="0" xfId="0" applyFont="1" applyFill="1" applyAlignment="1">
      <alignment horizontal="centerContinuous"/>
    </xf>
    <xf numFmtId="0" fontId="1" fillId="14" borderId="4" xfId="0" applyFont="1" applyFill="1" applyBorder="1"/>
    <xf numFmtId="0" fontId="2" fillId="14" borderId="0" xfId="0" applyFont="1" applyFill="1"/>
    <xf numFmtId="0" fontId="2" fillId="15" borderId="16" xfId="0" applyFont="1" applyFill="1" applyBorder="1" applyAlignment="1">
      <alignment horizontal="center"/>
    </xf>
    <xf numFmtId="0" fontId="2" fillId="14" borderId="4" xfId="0" applyFont="1" applyFill="1" applyBorder="1"/>
    <xf numFmtId="0" fontId="3" fillId="14" borderId="0" xfId="0" applyFont="1" applyFill="1"/>
    <xf numFmtId="0" fontId="19" fillId="14" borderId="0" xfId="0" applyFont="1" applyFill="1" applyAlignment="1">
      <alignment vertical="center"/>
    </xf>
    <xf numFmtId="0" fontId="3" fillId="14" borderId="0" xfId="0" applyFont="1" applyFill="1" applyAlignment="1">
      <alignment horizontal="right"/>
    </xf>
    <xf numFmtId="0" fontId="3" fillId="14" borderId="0" xfId="0" applyFont="1" applyFill="1" applyAlignment="1">
      <alignment horizontal="center"/>
    </xf>
    <xf numFmtId="0" fontId="3" fillId="14" borderId="4" xfId="0" applyFont="1" applyFill="1" applyBorder="1"/>
    <xf numFmtId="9" fontId="50" fillId="14" borderId="0" xfId="0" applyNumberFormat="1" applyFont="1" applyFill="1" applyAlignment="1">
      <alignment horizontal="center"/>
    </xf>
    <xf numFmtId="0" fontId="3" fillId="14" borderId="18" xfId="0" applyFont="1" applyFill="1" applyBorder="1"/>
    <xf numFmtId="0" fontId="3" fillId="14" borderId="18" xfId="0" applyFont="1" applyFill="1" applyBorder="1" applyAlignment="1">
      <alignment horizontal="center"/>
    </xf>
    <xf numFmtId="0" fontId="51" fillId="2" borderId="0" xfId="0" applyFont="1" applyFill="1" applyAlignment="1">
      <alignment horizontal="center"/>
    </xf>
    <xf numFmtId="0" fontId="51" fillId="2" borderId="0" xfId="0" applyFont="1" applyFill="1"/>
    <xf numFmtId="0" fontId="3" fillId="14" borderId="23" xfId="0" applyFont="1" applyFill="1" applyBorder="1" applyAlignment="1">
      <alignment horizontal="center"/>
    </xf>
    <xf numFmtId="165" fontId="10" fillId="14" borderId="23" xfId="0" applyNumberFormat="1" applyFont="1" applyFill="1" applyBorder="1"/>
    <xf numFmtId="0" fontId="3" fillId="14" borderId="21" xfId="0" applyFont="1" applyFill="1" applyBorder="1" applyAlignment="1">
      <alignment horizontal="center"/>
    </xf>
    <xf numFmtId="165" fontId="10" fillId="14" borderId="21" xfId="0" applyNumberFormat="1" applyFont="1" applyFill="1" applyBorder="1"/>
    <xf numFmtId="0" fontId="3" fillId="14" borderId="0" xfId="0" applyFont="1" applyFill="1" applyAlignment="1">
      <alignment horizontal="left" indent="2"/>
    </xf>
    <xf numFmtId="0" fontId="3" fillId="14" borderId="29" xfId="0" applyFont="1" applyFill="1" applyBorder="1"/>
    <xf numFmtId="0" fontId="0" fillId="14" borderId="30" xfId="0" applyFill="1" applyBorder="1" applyAlignment="1">
      <alignment horizontal="left" indent="2"/>
    </xf>
    <xf numFmtId="0" fontId="3" fillId="14" borderId="30" xfId="0" applyFont="1" applyFill="1" applyBorder="1" applyAlignment="1">
      <alignment horizontal="center"/>
    </xf>
    <xf numFmtId="0" fontId="3" fillId="14" borderId="4" xfId="0" applyFont="1" applyFill="1" applyBorder="1" applyAlignment="1">
      <alignment horizontal="center"/>
    </xf>
    <xf numFmtId="0" fontId="2" fillId="14" borderId="0" xfId="0" applyFont="1" applyFill="1" applyAlignment="1">
      <alignment horizontal="center"/>
    </xf>
    <xf numFmtId="0" fontId="3" fillId="14" borderId="17" xfId="0" applyFont="1" applyFill="1" applyBorder="1" applyAlignment="1">
      <alignment horizontal="center"/>
    </xf>
    <xf numFmtId="0" fontId="3" fillId="14" borderId="30" xfId="0" applyFont="1" applyFill="1" applyBorder="1"/>
    <xf numFmtId="0" fontId="3" fillId="14" borderId="33" xfId="0" applyFont="1" applyFill="1" applyBorder="1" applyAlignment="1">
      <alignment horizontal="center"/>
    </xf>
    <xf numFmtId="0" fontId="2" fillId="14" borderId="34" xfId="0" applyFont="1" applyFill="1" applyBorder="1" applyAlignment="1">
      <alignment horizontal="center"/>
    </xf>
    <xf numFmtId="0" fontId="3" fillId="14" borderId="34" xfId="0" applyFont="1" applyFill="1" applyBorder="1" applyAlignment="1">
      <alignment horizontal="center"/>
    </xf>
    <xf numFmtId="0" fontId="3" fillId="14" borderId="34" xfId="0" applyFont="1" applyFill="1" applyBorder="1"/>
    <xf numFmtId="171" fontId="50" fillId="0" borderId="0" xfId="3" applyNumberFormat="1" applyFont="1" applyBorder="1" applyProtection="1"/>
    <xf numFmtId="0" fontId="1" fillId="7" borderId="35" xfId="0" applyFont="1" applyFill="1" applyBorder="1"/>
    <xf numFmtId="0" fontId="3" fillId="7" borderId="36" xfId="0" applyFont="1" applyFill="1" applyBorder="1"/>
    <xf numFmtId="0" fontId="1" fillId="7" borderId="36" xfId="0" applyFont="1" applyFill="1" applyBorder="1"/>
    <xf numFmtId="0" fontId="1" fillId="7" borderId="37" xfId="0" applyFont="1" applyFill="1" applyBorder="1"/>
    <xf numFmtId="0" fontId="1" fillId="7" borderId="38" xfId="0" applyFont="1" applyFill="1" applyBorder="1"/>
    <xf numFmtId="0" fontId="15" fillId="7" borderId="39" xfId="0" applyFont="1" applyFill="1" applyBorder="1"/>
    <xf numFmtId="0" fontId="1" fillId="7" borderId="39" xfId="0" applyFont="1" applyFill="1" applyBorder="1"/>
    <xf numFmtId="0" fontId="1" fillId="7" borderId="40" xfId="0" applyFont="1" applyFill="1" applyBorder="1"/>
    <xf numFmtId="0" fontId="1" fillId="7" borderId="41" xfId="0" applyFont="1" applyFill="1" applyBorder="1"/>
    <xf numFmtId="0" fontId="15" fillId="7" borderId="42" xfId="0" applyFont="1" applyFill="1" applyBorder="1"/>
    <xf numFmtId="0" fontId="1" fillId="7" borderId="42" xfId="0" applyFont="1" applyFill="1" applyBorder="1"/>
    <xf numFmtId="0" fontId="1" fillId="7" borderId="43" xfId="0" applyFont="1" applyFill="1" applyBorder="1"/>
    <xf numFmtId="0" fontId="15" fillId="7" borderId="44" xfId="0" applyFont="1" applyFill="1" applyBorder="1" applyAlignment="1">
      <alignment horizontal="left"/>
    </xf>
    <xf numFmtId="0" fontId="15" fillId="7" borderId="45" xfId="0" applyFont="1" applyFill="1" applyBorder="1" applyAlignment="1">
      <alignment horizontal="center"/>
    </xf>
    <xf numFmtId="0" fontId="15" fillId="7" borderId="46" xfId="0" applyFont="1" applyFill="1" applyBorder="1" applyAlignment="1">
      <alignment horizontal="center"/>
    </xf>
    <xf numFmtId="0" fontId="3" fillId="14" borderId="6" xfId="0" applyFont="1" applyFill="1" applyBorder="1"/>
    <xf numFmtId="0" fontId="0" fillId="14" borderId="7" xfId="0" applyFill="1" applyBorder="1" applyAlignment="1">
      <alignment horizontal="left" indent="2"/>
    </xf>
    <xf numFmtId="0" fontId="3" fillId="14" borderId="7" xfId="0" applyFont="1" applyFill="1" applyBorder="1"/>
    <xf numFmtId="0" fontId="1" fillId="14" borderId="8" xfId="0" applyFont="1" applyFill="1" applyBorder="1"/>
    <xf numFmtId="0" fontId="6" fillId="2" borderId="4" xfId="0" applyFont="1" applyFill="1" applyBorder="1" applyAlignment="1">
      <alignment wrapText="1"/>
    </xf>
    <xf numFmtId="0" fontId="6" fillId="2" borderId="0" xfId="0" applyFont="1" applyFill="1" applyAlignment="1">
      <alignment wrapText="1"/>
    </xf>
    <xf numFmtId="0" fontId="13" fillId="7" borderId="0" xfId="0" applyFont="1" applyFill="1"/>
    <xf numFmtId="0" fontId="0" fillId="7" borderId="0" xfId="0" applyFill="1" applyAlignment="1">
      <alignment horizontal="center"/>
    </xf>
    <xf numFmtId="0" fontId="3" fillId="7" borderId="0" xfId="0" applyFont="1" applyFill="1" applyAlignment="1">
      <alignment horizontal="center"/>
    </xf>
    <xf numFmtId="0" fontId="8" fillId="7" borderId="1" xfId="0" applyFont="1" applyFill="1" applyBorder="1"/>
    <xf numFmtId="0" fontId="8" fillId="7" borderId="2" xfId="0" applyFont="1" applyFill="1" applyBorder="1"/>
    <xf numFmtId="0" fontId="6" fillId="7" borderId="3" xfId="0" applyFont="1" applyFill="1" applyBorder="1" applyAlignment="1">
      <alignment horizontal="right"/>
    </xf>
    <xf numFmtId="0" fontId="2" fillId="7" borderId="4" xfId="0" applyFont="1" applyFill="1" applyBorder="1" applyAlignment="1">
      <alignment horizontal="center"/>
    </xf>
    <xf numFmtId="0" fontId="2" fillId="7" borderId="5" xfId="0" applyFont="1" applyFill="1" applyBorder="1" applyAlignment="1">
      <alignment horizontal="center"/>
    </xf>
    <xf numFmtId="0" fontId="36" fillId="7" borderId="4" xfId="0" applyFont="1" applyFill="1" applyBorder="1" applyAlignment="1">
      <alignment wrapText="1"/>
    </xf>
    <xf numFmtId="0" fontId="36" fillId="7" borderId="5" xfId="0" applyFont="1" applyFill="1" applyBorder="1" applyAlignment="1">
      <alignment wrapText="1"/>
    </xf>
    <xf numFmtId="0" fontId="3" fillId="7" borderId="4" xfId="0" applyFont="1" applyFill="1" applyBorder="1"/>
    <xf numFmtId="0" fontId="3" fillId="7" borderId="5" xfId="0" applyFont="1" applyFill="1" applyBorder="1"/>
    <xf numFmtId="0" fontId="3" fillId="7" borderId="18" xfId="0" applyFont="1" applyFill="1" applyBorder="1"/>
    <xf numFmtId="0" fontId="3" fillId="7" borderId="23" xfId="0" applyFont="1" applyFill="1" applyBorder="1" applyAlignment="1">
      <alignment horizontal="left" indent="2"/>
    </xf>
    <xf numFmtId="0" fontId="3" fillId="7" borderId="21" xfId="0" applyFont="1" applyFill="1" applyBorder="1" applyAlignment="1">
      <alignment horizontal="left" indent="2"/>
    </xf>
    <xf numFmtId="0" fontId="3" fillId="7" borderId="0" xfId="0" applyFont="1" applyFill="1" applyAlignment="1">
      <alignment horizontal="left" indent="2"/>
    </xf>
    <xf numFmtId="0" fontId="3" fillId="7" borderId="6" xfId="0" applyFont="1" applyFill="1" applyBorder="1"/>
    <xf numFmtId="0" fontId="0" fillId="7" borderId="7" xfId="0" applyFill="1" applyBorder="1" applyAlignment="1">
      <alignment horizontal="left" indent="2"/>
    </xf>
    <xf numFmtId="0" fontId="3" fillId="7" borderId="7" xfId="0" applyFont="1" applyFill="1" applyBorder="1"/>
    <xf numFmtId="0" fontId="3" fillId="7" borderId="8" xfId="0" applyFont="1" applyFill="1" applyBorder="1"/>
    <xf numFmtId="0" fontId="0" fillId="7" borderId="0" xfId="0" applyFill="1"/>
    <xf numFmtId="0" fontId="3" fillId="7" borderId="2" xfId="0" applyFont="1" applyFill="1" applyBorder="1"/>
    <xf numFmtId="0" fontId="3" fillId="7" borderId="3" xfId="0" applyFont="1" applyFill="1" applyBorder="1"/>
    <xf numFmtId="0" fontId="3" fillId="7" borderId="4" xfId="0" applyFont="1" applyFill="1" applyBorder="1" applyAlignment="1">
      <alignment horizontal="center"/>
    </xf>
    <xf numFmtId="0" fontId="2" fillId="7" borderId="16" xfId="0" applyFont="1" applyFill="1" applyBorder="1" applyAlignment="1">
      <alignment horizontal="center"/>
    </xf>
    <xf numFmtId="0" fontId="33" fillId="7" borderId="16" xfId="0" applyFont="1" applyFill="1" applyBorder="1" applyAlignment="1">
      <alignment horizontal="center"/>
    </xf>
    <xf numFmtId="0" fontId="2" fillId="7" borderId="16" xfId="0" applyFont="1" applyFill="1" applyBorder="1" applyAlignment="1">
      <alignment horizontal="left"/>
    </xf>
    <xf numFmtId="0" fontId="2" fillId="7" borderId="4" xfId="0" applyFont="1" applyFill="1" applyBorder="1"/>
    <xf numFmtId="9" fontId="50" fillId="7" borderId="0" xfId="0" applyNumberFormat="1" applyFont="1" applyFill="1" applyAlignment="1">
      <alignment horizontal="center"/>
    </xf>
    <xf numFmtId="0" fontId="3" fillId="7" borderId="24" xfId="0" applyFont="1" applyFill="1" applyBorder="1"/>
    <xf numFmtId="0" fontId="13" fillId="7" borderId="18" xfId="0" applyFont="1" applyFill="1" applyBorder="1" applyAlignment="1">
      <alignment horizontal="center"/>
    </xf>
    <xf numFmtId="0" fontId="13" fillId="7" borderId="25" xfId="0" applyFont="1" applyFill="1" applyBorder="1" applyAlignment="1">
      <alignment horizontal="center"/>
    </xf>
    <xf numFmtId="0" fontId="3" fillId="7" borderId="23" xfId="0" applyFont="1" applyFill="1" applyBorder="1" applyAlignment="1">
      <alignment horizontal="center"/>
    </xf>
    <xf numFmtId="165" fontId="38" fillId="7" borderId="23" xfId="0" applyNumberFormat="1" applyFont="1" applyFill="1" applyBorder="1" applyProtection="1">
      <protection locked="0"/>
    </xf>
    <xf numFmtId="3" fontId="13" fillId="7" borderId="22" xfId="0" applyNumberFormat="1" applyFont="1" applyFill="1" applyBorder="1" applyAlignment="1">
      <alignment horizontal="center"/>
    </xf>
    <xf numFmtId="165" fontId="13" fillId="7" borderId="22" xfId="0" applyNumberFormat="1" applyFont="1" applyFill="1" applyBorder="1" applyAlignment="1">
      <alignment horizontal="center"/>
    </xf>
    <xf numFmtId="165" fontId="13" fillId="7" borderId="26" xfId="0" applyNumberFormat="1" applyFont="1" applyFill="1" applyBorder="1" applyAlignment="1">
      <alignment horizontal="center"/>
    </xf>
    <xf numFmtId="3" fontId="13" fillId="7" borderId="23" xfId="0" applyNumberFormat="1" applyFont="1" applyFill="1" applyBorder="1" applyAlignment="1">
      <alignment horizontal="center"/>
    </xf>
    <xf numFmtId="165" fontId="13" fillId="7" borderId="23" xfId="0" applyNumberFormat="1" applyFont="1" applyFill="1" applyBorder="1" applyAlignment="1">
      <alignment horizontal="center"/>
    </xf>
    <xf numFmtId="165" fontId="13" fillId="7" borderId="27" xfId="0" applyNumberFormat="1" applyFont="1" applyFill="1" applyBorder="1" applyAlignment="1">
      <alignment horizontal="center"/>
    </xf>
    <xf numFmtId="0" fontId="3" fillId="7" borderId="21" xfId="0" applyFont="1" applyFill="1" applyBorder="1" applyAlignment="1">
      <alignment horizontal="center"/>
    </xf>
    <xf numFmtId="165" fontId="38" fillId="7" borderId="21" xfId="0" applyNumberFormat="1" applyFont="1" applyFill="1" applyBorder="1" applyProtection="1">
      <protection locked="0"/>
    </xf>
    <xf numFmtId="3" fontId="13" fillId="7" borderId="21" xfId="0" applyNumberFormat="1" applyFont="1" applyFill="1" applyBorder="1" applyAlignment="1">
      <alignment horizontal="center"/>
    </xf>
    <xf numFmtId="165" fontId="13" fillId="7" borderId="21" xfId="0" applyNumberFormat="1" applyFont="1" applyFill="1" applyBorder="1" applyAlignment="1">
      <alignment horizontal="center"/>
    </xf>
    <xf numFmtId="165" fontId="13" fillId="7" borderId="28" xfId="0" applyNumberFormat="1" applyFont="1" applyFill="1" applyBorder="1" applyAlignment="1">
      <alignment horizontal="center"/>
    </xf>
    <xf numFmtId="0" fontId="3" fillId="7" borderId="22" xfId="0" applyFont="1" applyFill="1" applyBorder="1"/>
    <xf numFmtId="0" fontId="3" fillId="7" borderId="26" xfId="0" applyFont="1" applyFill="1" applyBorder="1"/>
    <xf numFmtId="0" fontId="3" fillId="7" borderId="29" xfId="0" applyFont="1" applyFill="1" applyBorder="1"/>
    <xf numFmtId="0" fontId="0" fillId="7" borderId="30" xfId="0" applyFill="1" applyBorder="1" applyAlignment="1">
      <alignment horizontal="left" indent="2"/>
    </xf>
    <xf numFmtId="0" fontId="3" fillId="7" borderId="30" xfId="0" applyFont="1" applyFill="1" applyBorder="1" applyAlignment="1">
      <alignment horizontal="center"/>
    </xf>
    <xf numFmtId="0" fontId="3" fillId="7" borderId="30" xfId="0" applyFont="1" applyFill="1" applyBorder="1"/>
    <xf numFmtId="3" fontId="13" fillId="7" borderId="28" xfId="0" applyNumberFormat="1" applyFont="1" applyFill="1" applyBorder="1" applyAlignment="1">
      <alignment horizontal="center"/>
    </xf>
    <xf numFmtId="0" fontId="3" fillId="7" borderId="17" xfId="0" applyFont="1" applyFill="1" applyBorder="1" applyAlignment="1">
      <alignment horizontal="center"/>
    </xf>
    <xf numFmtId="0" fontId="3" fillId="7" borderId="17" xfId="0" applyFont="1" applyFill="1" applyBorder="1"/>
    <xf numFmtId="0" fontId="3" fillId="7" borderId="12" xfId="0" applyFont="1" applyFill="1" applyBorder="1"/>
    <xf numFmtId="3" fontId="13" fillId="7" borderId="25" xfId="0" applyNumberFormat="1" applyFont="1" applyFill="1" applyBorder="1" applyAlignment="1">
      <alignment horizontal="center"/>
    </xf>
    <xf numFmtId="0" fontId="1" fillId="7" borderId="32" xfId="0" applyFont="1" applyFill="1" applyBorder="1"/>
    <xf numFmtId="0" fontId="1" fillId="7" borderId="30" xfId="0" applyFont="1" applyFill="1" applyBorder="1"/>
    <xf numFmtId="0" fontId="1" fillId="7" borderId="31" xfId="0" applyFont="1" applyFill="1" applyBorder="1"/>
    <xf numFmtId="0" fontId="3" fillId="7" borderId="20" xfId="0" applyFont="1" applyFill="1" applyBorder="1"/>
    <xf numFmtId="0" fontId="3" fillId="7" borderId="33" xfId="0" applyFont="1" applyFill="1" applyBorder="1" applyAlignment="1">
      <alignment horizontal="center"/>
    </xf>
    <xf numFmtId="0" fontId="2" fillId="7" borderId="34" xfId="0" applyFont="1" applyFill="1" applyBorder="1" applyAlignment="1">
      <alignment horizontal="center"/>
    </xf>
    <xf numFmtId="0" fontId="3" fillId="7" borderId="34" xfId="0" applyFont="1" applyFill="1" applyBorder="1" applyAlignment="1">
      <alignment horizontal="center"/>
    </xf>
    <xf numFmtId="0" fontId="3" fillId="7" borderId="34" xfId="0" applyFont="1" applyFill="1" applyBorder="1"/>
    <xf numFmtId="0" fontId="3" fillId="7" borderId="9" xfId="0" applyFont="1" applyFill="1" applyBorder="1"/>
    <xf numFmtId="169" fontId="39" fillId="7" borderId="22" xfId="0" applyNumberFormat="1" applyFont="1" applyFill="1" applyBorder="1" applyAlignment="1">
      <alignment horizontal="left" indent="2"/>
    </xf>
    <xf numFmtId="170" fontId="38" fillId="7" borderId="22" xfId="3" applyNumberFormat="1" applyFont="1" applyFill="1" applyBorder="1" applyProtection="1">
      <protection locked="0"/>
    </xf>
    <xf numFmtId="169" fontId="39" fillId="7" borderId="23" xfId="0" applyNumberFormat="1" applyFont="1" applyFill="1" applyBorder="1" applyAlignment="1">
      <alignment horizontal="left" indent="2"/>
    </xf>
    <xf numFmtId="170" fontId="38" fillId="7" borderId="23" xfId="3" applyNumberFormat="1" applyFont="1" applyFill="1" applyBorder="1" applyProtection="1">
      <protection locked="0"/>
    </xf>
    <xf numFmtId="169" fontId="39" fillId="7" borderId="21" xfId="0" applyNumberFormat="1" applyFont="1" applyFill="1" applyBorder="1" applyAlignment="1">
      <alignment horizontal="left" indent="2"/>
    </xf>
    <xf numFmtId="170" fontId="38" fillId="7" borderId="21" xfId="3" applyNumberFormat="1" applyFont="1" applyFill="1" applyBorder="1" applyProtection="1">
      <protection locked="0"/>
    </xf>
    <xf numFmtId="0" fontId="3" fillId="7" borderId="7" xfId="0" applyFont="1" applyFill="1" applyBorder="1" applyAlignment="1">
      <alignment wrapText="1"/>
    </xf>
    <xf numFmtId="0" fontId="3" fillId="7" borderId="0" xfId="0" applyFont="1" applyFill="1" applyAlignment="1">
      <alignment wrapText="1"/>
    </xf>
    <xf numFmtId="0" fontId="0" fillId="7" borderId="0" xfId="0" applyFill="1" applyAlignment="1">
      <alignment wrapText="1"/>
    </xf>
    <xf numFmtId="0" fontId="0" fillId="7" borderId="7" xfId="0" applyFill="1" applyBorder="1" applyAlignment="1">
      <alignment wrapText="1"/>
    </xf>
    <xf numFmtId="0" fontId="2" fillId="7" borderId="0" xfId="0" applyFont="1" applyFill="1" applyAlignment="1">
      <alignment horizontal="left"/>
    </xf>
    <xf numFmtId="9" fontId="3" fillId="7" borderId="0" xfId="3" applyFont="1" applyFill="1" applyBorder="1" applyProtection="1"/>
    <xf numFmtId="0" fontId="2" fillId="7" borderId="0" xfId="0" applyFont="1" applyFill="1"/>
    <xf numFmtId="0" fontId="28" fillId="7" borderId="0" xfId="0" applyFont="1" applyFill="1" applyAlignment="1">
      <alignment horizontal="left"/>
    </xf>
    <xf numFmtId="43" fontId="3" fillId="7" borderId="0" xfId="1" applyFont="1" applyFill="1" applyBorder="1" applyProtection="1"/>
    <xf numFmtId="9" fontId="13" fillId="7" borderId="0" xfId="3" applyFont="1" applyFill="1" applyBorder="1" applyProtection="1"/>
    <xf numFmtId="43" fontId="3" fillId="7" borderId="0" xfId="3" applyNumberFormat="1" applyFont="1" applyFill="1" applyBorder="1" applyProtection="1"/>
    <xf numFmtId="0" fontId="28" fillId="7" borderId="0" xfId="0" applyFont="1" applyFill="1"/>
    <xf numFmtId="0" fontId="3" fillId="7" borderId="0" xfId="0" applyFont="1" applyFill="1" applyAlignment="1">
      <alignment horizontal="left" indent="1"/>
    </xf>
    <xf numFmtId="37" fontId="3" fillId="7" borderId="0" xfId="0" applyNumberFormat="1" applyFont="1" applyFill="1"/>
    <xf numFmtId="0" fontId="3" fillId="7" borderId="0" xfId="0" applyFont="1" applyFill="1" applyAlignment="1">
      <alignment horizontal="left"/>
    </xf>
    <xf numFmtId="0" fontId="3" fillId="7" borderId="7" xfId="0" applyFont="1" applyFill="1" applyBorder="1" applyAlignment="1">
      <alignment horizontal="left" indent="2"/>
    </xf>
    <xf numFmtId="1" fontId="3" fillId="7" borderId="0" xfId="0" applyNumberFormat="1" applyFont="1" applyFill="1"/>
    <xf numFmtId="171" fontId="50" fillId="7" borderId="0" xfId="3" applyNumberFormat="1" applyFont="1" applyFill="1" applyBorder="1" applyAlignment="1" applyProtection="1">
      <alignment horizontal="right"/>
    </xf>
    <xf numFmtId="171" fontId="50" fillId="7" borderId="0" xfId="3" applyNumberFormat="1" applyFont="1" applyFill="1" applyBorder="1" applyProtection="1"/>
    <xf numFmtId="173" fontId="22" fillId="7" borderId="0" xfId="0" applyNumberFormat="1" applyFont="1" applyFill="1" applyAlignment="1">
      <alignment horizontal="left"/>
    </xf>
    <xf numFmtId="43" fontId="3" fillId="7" borderId="7" xfId="1" applyFont="1" applyFill="1" applyBorder="1" applyProtection="1"/>
    <xf numFmtId="171" fontId="3" fillId="7" borderId="7" xfId="1" applyNumberFormat="1" applyFont="1" applyFill="1" applyBorder="1" applyProtection="1"/>
    <xf numFmtId="174" fontId="10" fillId="11" borderId="23" xfId="0" applyNumberFormat="1" applyFont="1" applyFill="1" applyBorder="1"/>
    <xf numFmtId="174" fontId="10" fillId="11" borderId="21" xfId="0" applyNumberFormat="1" applyFont="1" applyFill="1" applyBorder="1"/>
    <xf numFmtId="37" fontId="3" fillId="7" borderId="0" xfId="0" quotePrefix="1" applyNumberFormat="1" applyFont="1" applyFill="1"/>
    <xf numFmtId="0" fontId="31" fillId="0" borderId="4" xfId="0" applyFont="1" applyBorder="1" applyAlignment="1">
      <alignment horizontal="center"/>
    </xf>
    <xf numFmtId="0" fontId="31" fillId="0" borderId="0" xfId="0" applyFont="1" applyAlignment="1">
      <alignment horizontal="center"/>
    </xf>
    <xf numFmtId="0" fontId="10" fillId="9" borderId="16" xfId="0" applyFont="1" applyFill="1" applyBorder="1"/>
    <xf numFmtId="166" fontId="3" fillId="7" borderId="0" xfId="1" applyNumberFormat="1" applyFont="1" applyFill="1" applyBorder="1" applyProtection="1"/>
    <xf numFmtId="175" fontId="3" fillId="7" borderId="18" xfId="0" applyNumberFormat="1" applyFont="1" applyFill="1" applyBorder="1" applyAlignment="1">
      <alignment horizontal="center"/>
    </xf>
    <xf numFmtId="0" fontId="53" fillId="7" borderId="0" xfId="0" applyFont="1" applyFill="1"/>
    <xf numFmtId="4" fontId="3" fillId="3" borderId="18" xfId="1" applyNumberFormat="1" applyFont="1" applyFill="1" applyBorder="1" applyProtection="1"/>
    <xf numFmtId="0" fontId="54" fillId="2" borderId="0" xfId="0" applyFont="1" applyFill="1"/>
    <xf numFmtId="167" fontId="54" fillId="2" borderId="0" xfId="0" applyNumberFormat="1" applyFont="1" applyFill="1"/>
    <xf numFmtId="0" fontId="24" fillId="0" borderId="2" xfId="0" applyFont="1" applyBorder="1"/>
    <xf numFmtId="0" fontId="8" fillId="0" borderId="2" xfId="0" applyFont="1" applyBorder="1" applyAlignment="1">
      <alignment horizontal="right"/>
    </xf>
    <xf numFmtId="0" fontId="24" fillId="0" borderId="3" xfId="0" applyFont="1" applyBorder="1"/>
    <xf numFmtId="0" fontId="31" fillId="0" borderId="0" xfId="0" applyFont="1"/>
    <xf numFmtId="0" fontId="24" fillId="0" borderId="0" xfId="0" applyFont="1"/>
    <xf numFmtId="0" fontId="24" fillId="0" borderId="5" xfId="0" applyFont="1" applyBorder="1"/>
    <xf numFmtId="0" fontId="31" fillId="0" borderId="4" xfId="0" applyFont="1" applyBorder="1" applyAlignment="1">
      <alignment horizontal="left" indent="5"/>
    </xf>
    <xf numFmtId="0" fontId="16" fillId="0" borderId="0" xfId="0" applyFont="1" applyAlignment="1">
      <alignment horizontal="left" wrapText="1"/>
    </xf>
    <xf numFmtId="0" fontId="16" fillId="0" borderId="0" xfId="0" applyFont="1" applyAlignment="1">
      <alignment vertical="top"/>
    </xf>
    <xf numFmtId="0" fontId="16" fillId="0" borderId="0" xfId="0" applyFont="1" applyAlignment="1">
      <alignment horizontal="left"/>
    </xf>
    <xf numFmtId="0" fontId="16" fillId="0" borderId="0" xfId="0" applyFont="1" applyAlignment="1">
      <alignment horizontal="left" vertical="top" wrapText="1"/>
    </xf>
    <xf numFmtId="0" fontId="16" fillId="0" borderId="0" xfId="0" applyFont="1" applyAlignment="1">
      <alignment wrapText="1"/>
    </xf>
    <xf numFmtId="0" fontId="10" fillId="0" borderId="0" xfId="0" applyFont="1" applyAlignment="1">
      <alignment horizontal="left" vertical="center"/>
    </xf>
    <xf numFmtId="0" fontId="26" fillId="0" borderId="0" xfId="0" applyFont="1" applyAlignment="1">
      <alignment horizontal="right"/>
    </xf>
    <xf numFmtId="0" fontId="31" fillId="14" borderId="18" xfId="0" applyFont="1" applyFill="1" applyBorder="1" applyAlignment="1">
      <alignment horizontal="center"/>
    </xf>
    <xf numFmtId="0" fontId="31" fillId="7" borderId="18" xfId="0" applyFont="1" applyFill="1" applyBorder="1" applyAlignment="1">
      <alignment horizontal="center"/>
    </xf>
    <xf numFmtId="0" fontId="31" fillId="7" borderId="18" xfId="0" applyFont="1" applyFill="1" applyBorder="1" applyAlignment="1">
      <alignment horizontal="right"/>
    </xf>
    <xf numFmtId="0" fontId="10" fillId="7" borderId="18" xfId="0" applyFont="1" applyFill="1" applyBorder="1" applyAlignment="1">
      <alignment horizontal="center"/>
    </xf>
    <xf numFmtId="0" fontId="16" fillId="0" borderId="0" xfId="0" applyFont="1" applyAlignment="1" applyProtection="1">
      <alignment horizontal="left" vertical="top" wrapText="1"/>
      <protection locked="0"/>
    </xf>
    <xf numFmtId="0" fontId="31" fillId="0" borderId="0" xfId="0" applyFont="1" applyAlignment="1">
      <alignment horizontal="left"/>
    </xf>
    <xf numFmtId="0" fontId="55" fillId="0" borderId="16" xfId="0" applyFont="1" applyBorder="1" applyAlignment="1" applyProtection="1">
      <alignment horizontal="center"/>
      <protection locked="0"/>
    </xf>
    <xf numFmtId="0" fontId="55" fillId="0" borderId="0" xfId="0" applyFont="1" applyAlignment="1" applyProtection="1">
      <alignment horizontal="center"/>
      <protection locked="0"/>
    </xf>
    <xf numFmtId="0" fontId="24" fillId="7" borderId="18" xfId="3" applyNumberFormat="1" applyFont="1" applyFill="1" applyBorder="1" applyAlignment="1" applyProtection="1">
      <alignment horizontal="center" vertical="center"/>
    </xf>
    <xf numFmtId="167" fontId="24" fillId="7" borderId="18" xfId="4" applyNumberFormat="1" applyFont="1" applyFill="1" applyBorder="1" applyAlignment="1" applyProtection="1">
      <alignment horizontal="center" vertical="center"/>
    </xf>
    <xf numFmtId="0" fontId="24" fillId="7" borderId="18" xfId="0" applyFont="1" applyFill="1" applyBorder="1" applyAlignment="1">
      <alignment horizontal="center" vertical="center" wrapText="1"/>
    </xf>
    <xf numFmtId="0" fontId="3" fillId="14" borderId="13" xfId="0" applyFont="1" applyFill="1" applyBorder="1" applyAlignment="1">
      <alignment horizontal="center"/>
    </xf>
    <xf numFmtId="165" fontId="1" fillId="16" borderId="5" xfId="0" applyNumberFormat="1" applyFont="1" applyFill="1" applyBorder="1"/>
    <xf numFmtId="0" fontId="31" fillId="0" borderId="0" xfId="0" applyFont="1" applyAlignment="1">
      <alignment horizontal="left" indent="5"/>
    </xf>
    <xf numFmtId="0" fontId="2" fillId="7" borderId="0" xfId="0" applyFont="1" applyFill="1" applyAlignment="1">
      <alignment horizontal="center" wrapText="1"/>
    </xf>
    <xf numFmtId="0" fontId="2" fillId="7" borderId="5" xfId="0" applyFont="1" applyFill="1" applyBorder="1" applyAlignment="1">
      <alignment horizontal="center" wrapText="1"/>
    </xf>
    <xf numFmtId="0" fontId="2" fillId="7" borderId="5" xfId="0" applyFont="1" applyFill="1" applyBorder="1"/>
    <xf numFmtId="0" fontId="58" fillId="0" borderId="16" xfId="0" applyFont="1" applyBorder="1" applyProtection="1">
      <protection locked="0"/>
    </xf>
    <xf numFmtId="0" fontId="58" fillId="0" borderId="0" xfId="0" applyFont="1"/>
    <xf numFmtId="0" fontId="59" fillId="0" borderId="0" xfId="0" applyFont="1"/>
    <xf numFmtId="176" fontId="38" fillId="7" borderId="23" xfId="3" applyNumberFormat="1" applyFont="1" applyFill="1" applyBorder="1" applyProtection="1">
      <protection locked="0"/>
    </xf>
    <xf numFmtId="176" fontId="38" fillId="7" borderId="21" xfId="3" applyNumberFormat="1" applyFont="1" applyFill="1" applyBorder="1" applyProtection="1">
      <protection locked="0"/>
    </xf>
    <xf numFmtId="37" fontId="3" fillId="8" borderId="0" xfId="0" quotePrefix="1" applyNumberFormat="1" applyFont="1" applyFill="1"/>
    <xf numFmtId="176" fontId="38" fillId="7" borderId="22" xfId="3" applyNumberFormat="1" applyFont="1" applyFill="1" applyBorder="1" applyProtection="1">
      <protection locked="0"/>
    </xf>
    <xf numFmtId="0" fontId="2" fillId="0" borderId="4" xfId="0" applyFont="1" applyBorder="1" applyAlignment="1">
      <alignment horizontal="center"/>
    </xf>
    <xf numFmtId="0" fontId="2" fillId="0" borderId="0" xfId="0" applyFont="1" applyAlignment="1">
      <alignment horizontal="center"/>
    </xf>
    <xf numFmtId="0" fontId="2" fillId="0" borderId="5" xfId="0" applyFont="1" applyBorder="1" applyAlignment="1">
      <alignment horizontal="center"/>
    </xf>
    <xf numFmtId="0" fontId="13" fillId="7" borderId="0" xfId="0" applyFont="1" applyFill="1"/>
    <xf numFmtId="0" fontId="3" fillId="7" borderId="0" xfId="0" applyFont="1" applyFill="1"/>
    <xf numFmtId="0" fontId="11" fillId="3" borderId="16" xfId="0" applyFont="1" applyFill="1" applyBorder="1" applyAlignment="1" applyProtection="1">
      <alignment horizontal="center"/>
      <protection locked="0"/>
    </xf>
    <xf numFmtId="14" fontId="11" fillId="3" borderId="16" xfId="0" applyNumberFormat="1" applyFont="1" applyFill="1" applyBorder="1" applyAlignment="1" applyProtection="1">
      <alignment horizontal="center"/>
      <protection locked="0"/>
    </xf>
    <xf numFmtId="0" fontId="13" fillId="7" borderId="16" xfId="0" applyFont="1" applyFill="1" applyBorder="1"/>
    <xf numFmtId="0" fontId="3" fillId="7" borderId="16" xfId="0" applyFont="1" applyFill="1" applyBorder="1"/>
    <xf numFmtId="0" fontId="46" fillId="0" borderId="9" xfId="2" applyFont="1" applyFill="1" applyBorder="1" applyAlignment="1" applyProtection="1">
      <alignment vertical="center"/>
      <protection locked="0"/>
    </xf>
    <xf numFmtId="0" fontId="46" fillId="0" borderId="15" xfId="2" applyFont="1" applyFill="1" applyBorder="1" applyAlignment="1" applyProtection="1">
      <alignment vertical="center"/>
      <protection locked="0"/>
    </xf>
    <xf numFmtId="0" fontId="46" fillId="0" borderId="10" xfId="2" applyFont="1" applyFill="1" applyBorder="1" applyAlignment="1" applyProtection="1">
      <alignment vertical="center"/>
      <protection locked="0"/>
    </xf>
    <xf numFmtId="0" fontId="11" fillId="0" borderId="9" xfId="0" applyFont="1" applyBorder="1" applyAlignment="1" applyProtection="1">
      <alignment vertical="center"/>
      <protection locked="0"/>
    </xf>
    <xf numFmtId="0" fontId="11" fillId="0" borderId="15" xfId="0" applyFont="1" applyBorder="1" applyAlignment="1" applyProtection="1">
      <alignment vertical="center"/>
      <protection locked="0"/>
    </xf>
    <xf numFmtId="0" fontId="11" fillId="0" borderId="10" xfId="0" applyFont="1" applyBorder="1" applyAlignment="1" applyProtection="1">
      <alignment vertical="center"/>
      <protection locked="0"/>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11" fillId="0" borderId="9" xfId="0" applyFont="1" applyBorder="1" applyAlignment="1" applyProtection="1">
      <alignment horizontal="left" vertical="center"/>
      <protection locked="0"/>
    </xf>
    <xf numFmtId="0" fontId="11" fillId="0" borderId="15" xfId="0" applyFont="1" applyBorder="1" applyAlignment="1" applyProtection="1">
      <alignment horizontal="left" vertical="center"/>
      <protection locked="0"/>
    </xf>
    <xf numFmtId="0" fontId="11" fillId="0" borderId="10" xfId="0" applyFont="1" applyBorder="1" applyAlignment="1" applyProtection="1">
      <alignment horizontal="left" vertical="center"/>
      <protection locked="0"/>
    </xf>
    <xf numFmtId="0" fontId="11" fillId="0" borderId="9" xfId="0" applyFont="1" applyBorder="1" applyAlignment="1" applyProtection="1">
      <alignment vertical="center" wrapText="1"/>
      <protection locked="0"/>
    </xf>
    <xf numFmtId="0" fontId="31" fillId="0" borderId="0" xfId="0" applyFont="1" applyAlignment="1">
      <alignment horizontal="left" wrapText="1"/>
    </xf>
    <xf numFmtId="0" fontId="16" fillId="0" borderId="11" xfId="0" applyFont="1" applyBorder="1" applyAlignment="1" applyProtection="1">
      <alignment horizontal="left" vertical="top" wrapText="1"/>
      <protection locked="0"/>
    </xf>
    <xf numFmtId="0" fontId="16" fillId="0" borderId="17"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16" fillId="0" borderId="1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20" xfId="0"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16" xfId="0" applyFont="1" applyBorder="1" applyAlignment="1" applyProtection="1">
      <alignment horizontal="center" wrapText="1"/>
      <protection locked="0"/>
    </xf>
    <xf numFmtId="0" fontId="31" fillId="0" borderId="16" xfId="0" applyFont="1" applyBorder="1" applyAlignment="1">
      <alignment horizontal="left" wrapText="1"/>
    </xf>
    <xf numFmtId="0" fontId="16" fillId="0" borderId="17" xfId="0" applyFont="1" applyBorder="1" applyAlignment="1" applyProtection="1">
      <alignment wrapText="1"/>
      <protection locked="0"/>
    </xf>
    <xf numFmtId="0" fontId="16" fillId="0" borderId="12" xfId="0" applyFont="1" applyBorder="1" applyAlignment="1" applyProtection="1">
      <alignment wrapText="1"/>
      <protection locked="0"/>
    </xf>
    <xf numFmtId="0" fontId="16" fillId="0" borderId="0" xfId="0" applyFont="1" applyAlignment="1" applyProtection="1">
      <alignment wrapText="1"/>
      <protection locked="0"/>
    </xf>
    <xf numFmtId="0" fontId="16" fillId="0" borderId="20" xfId="0" applyFont="1" applyBorder="1" applyAlignment="1" applyProtection="1">
      <alignment wrapText="1"/>
      <protection locked="0"/>
    </xf>
    <xf numFmtId="0" fontId="16" fillId="0" borderId="16" xfId="0" applyFont="1" applyBorder="1" applyAlignment="1" applyProtection="1">
      <alignment wrapText="1"/>
      <protection locked="0"/>
    </xf>
    <xf numFmtId="0" fontId="16" fillId="0" borderId="14" xfId="0" applyFont="1" applyBorder="1" applyAlignment="1" applyProtection="1">
      <alignment wrapText="1"/>
      <protection locked="0"/>
    </xf>
    <xf numFmtId="0" fontId="16" fillId="0" borderId="17" xfId="0" applyFont="1" applyBorder="1" applyAlignment="1" applyProtection="1">
      <alignment vertical="top" wrapText="1"/>
      <protection locked="0"/>
    </xf>
    <xf numFmtId="0" fontId="16" fillId="0" borderId="19" xfId="0" applyFont="1" applyBorder="1" applyAlignment="1" applyProtection="1">
      <alignment vertical="top" wrapText="1"/>
      <protection locked="0"/>
    </xf>
    <xf numFmtId="0" fontId="16" fillId="0" borderId="0" xfId="0" applyFont="1" applyAlignment="1" applyProtection="1">
      <alignment vertical="top" wrapText="1"/>
      <protection locked="0"/>
    </xf>
    <xf numFmtId="0" fontId="16" fillId="0" borderId="13" xfId="0" applyFont="1" applyBorder="1" applyAlignment="1" applyProtection="1">
      <alignment vertical="top" wrapText="1"/>
      <protection locked="0"/>
    </xf>
    <xf numFmtId="0" fontId="16" fillId="0" borderId="16" xfId="0" applyFont="1" applyBorder="1" applyAlignment="1" applyProtection="1">
      <alignment vertical="top" wrapText="1"/>
      <protection locked="0"/>
    </xf>
    <xf numFmtId="0" fontId="31" fillId="0" borderId="4" xfId="0" applyFont="1" applyBorder="1" applyAlignment="1">
      <alignment horizontal="center"/>
    </xf>
    <xf numFmtId="0" fontId="31" fillId="0" borderId="0" xfId="0" applyFont="1" applyAlignment="1">
      <alignment horizontal="center"/>
    </xf>
    <xf numFmtId="0" fontId="31" fillId="0" borderId="5" xfId="0" applyFont="1" applyBorder="1" applyAlignment="1">
      <alignment horizontal="center"/>
    </xf>
    <xf numFmtId="0" fontId="10" fillId="0" borderId="16" xfId="0" applyFont="1" applyBorder="1" applyAlignment="1">
      <alignment horizontal="center"/>
    </xf>
    <xf numFmtId="0" fontId="1" fillId="7" borderId="9" xfId="0" applyFont="1" applyFill="1" applyBorder="1" applyAlignment="1">
      <alignment horizontal="left" vertical="center" wrapText="1"/>
    </xf>
    <xf numFmtId="0" fontId="1" fillId="7" borderId="15" xfId="0" applyFont="1" applyFill="1" applyBorder="1" applyAlignment="1">
      <alignment horizontal="left" vertical="center"/>
    </xf>
    <xf numFmtId="0" fontId="1" fillId="7" borderId="10" xfId="0" applyFont="1" applyFill="1" applyBorder="1" applyAlignment="1">
      <alignment horizontal="left" vertical="center"/>
    </xf>
    <xf numFmtId="164" fontId="11" fillId="0" borderId="16" xfId="0" applyNumberFormat="1" applyFont="1" applyBorder="1" applyAlignment="1" applyProtection="1">
      <alignment horizontal="center"/>
      <protection locked="0"/>
    </xf>
    <xf numFmtId="164" fontId="0" fillId="0" borderId="16" xfId="0" applyNumberFormat="1" applyBorder="1" applyProtection="1">
      <protection locked="0"/>
    </xf>
    <xf numFmtId="0" fontId="10" fillId="0" borderId="0" xfId="0" applyFont="1" applyAlignment="1">
      <alignment horizontal="left" wrapText="1"/>
    </xf>
    <xf numFmtId="0" fontId="21" fillId="0" borderId="9" xfId="0" applyFont="1" applyBorder="1" applyAlignment="1">
      <alignment horizontal="left" wrapText="1"/>
    </xf>
    <xf numFmtId="0" fontId="21" fillId="0" borderId="15" xfId="0" applyFont="1" applyBorder="1" applyAlignment="1">
      <alignment horizontal="left" wrapText="1"/>
    </xf>
    <xf numFmtId="0" fontId="21" fillId="0" borderId="10" xfId="0" applyFont="1" applyBorder="1" applyAlignment="1">
      <alignment horizontal="left" wrapText="1"/>
    </xf>
    <xf numFmtId="164" fontId="10" fillId="0" borderId="9" xfId="0" applyNumberFormat="1" applyFont="1" applyBorder="1" applyAlignment="1">
      <alignment horizontal="center" vertical="center"/>
    </xf>
    <xf numFmtId="164" fontId="10" fillId="0" borderId="10" xfId="0" applyNumberFormat="1" applyFont="1" applyBorder="1" applyAlignment="1">
      <alignment horizontal="center" vertical="center"/>
    </xf>
    <xf numFmtId="0" fontId="26" fillId="0" borderId="0" xfId="0" applyFont="1" applyAlignment="1">
      <alignment horizontal="left" wrapText="1"/>
    </xf>
    <xf numFmtId="0" fontId="10" fillId="0" borderId="0" xfId="0" applyFont="1" applyAlignment="1">
      <alignment wrapText="1"/>
    </xf>
    <xf numFmtId="0" fontId="3" fillId="0" borderId="0" xfId="0" applyFont="1" applyAlignment="1">
      <alignment horizontal="left" wrapText="1"/>
    </xf>
    <xf numFmtId="0" fontId="32" fillId="5" borderId="13" xfId="0" applyFont="1" applyFill="1" applyBorder="1" applyAlignment="1">
      <alignment horizontal="left" vertical="center" wrapText="1"/>
    </xf>
    <xf numFmtId="0" fontId="32" fillId="5" borderId="16" xfId="0" applyFont="1" applyFill="1" applyBorder="1" applyAlignment="1">
      <alignment horizontal="left" vertical="center" wrapText="1"/>
    </xf>
    <xf numFmtId="0" fontId="32" fillId="5" borderId="14" xfId="0" applyFont="1" applyFill="1" applyBorder="1" applyAlignment="1">
      <alignment horizontal="left" vertical="center" wrapText="1"/>
    </xf>
    <xf numFmtId="0" fontId="11" fillId="0" borderId="16" xfId="0" applyFont="1" applyBorder="1" applyProtection="1">
      <protection locked="0"/>
    </xf>
    <xf numFmtId="0" fontId="12" fillId="0" borderId="16" xfId="0" applyFont="1" applyBorder="1" applyProtection="1">
      <protection locked="0"/>
    </xf>
    <xf numFmtId="0" fontId="56" fillId="0" borderId="0" xfId="0" applyFont="1" applyAlignment="1">
      <alignment horizontal="left" wrapText="1"/>
    </xf>
    <xf numFmtId="0" fontId="3" fillId="7" borderId="11" xfId="0" applyFont="1" applyFill="1" applyBorder="1" applyAlignment="1" applyProtection="1">
      <alignment horizontal="left"/>
      <protection locked="0"/>
    </xf>
    <xf numFmtId="0" fontId="3" fillId="7" borderId="17" xfId="0" applyFont="1" applyFill="1" applyBorder="1" applyAlignment="1" applyProtection="1">
      <alignment horizontal="left"/>
      <protection locked="0"/>
    </xf>
    <xf numFmtId="0" fontId="3" fillId="7" borderId="12" xfId="0" applyFont="1" applyFill="1" applyBorder="1" applyAlignment="1" applyProtection="1">
      <alignment horizontal="left"/>
      <protection locked="0"/>
    </xf>
    <xf numFmtId="0" fontId="3" fillId="7" borderId="19" xfId="0" applyFont="1" applyFill="1" applyBorder="1" applyAlignment="1" applyProtection="1">
      <alignment horizontal="left"/>
      <protection locked="0"/>
    </xf>
    <xf numFmtId="0" fontId="3" fillId="7" borderId="0" xfId="0" applyFont="1" applyFill="1" applyAlignment="1" applyProtection="1">
      <alignment horizontal="left"/>
      <protection locked="0"/>
    </xf>
    <xf numFmtId="0" fontId="3" fillId="7" borderId="20" xfId="0" applyFont="1" applyFill="1" applyBorder="1" applyAlignment="1" applyProtection="1">
      <alignment horizontal="left"/>
      <protection locked="0"/>
    </xf>
    <xf numFmtId="0" fontId="3" fillId="7" borderId="13" xfId="0" applyFont="1" applyFill="1" applyBorder="1" applyAlignment="1" applyProtection="1">
      <alignment horizontal="left"/>
      <protection locked="0"/>
    </xf>
    <xf numFmtId="0" fontId="3" fillId="7" borderId="16" xfId="0" applyFont="1" applyFill="1" applyBorder="1" applyAlignment="1" applyProtection="1">
      <alignment horizontal="left"/>
      <protection locked="0"/>
    </xf>
    <xf numFmtId="0" fontId="3" fillId="7" borderId="14" xfId="0" applyFont="1" applyFill="1" applyBorder="1" applyAlignment="1" applyProtection="1">
      <alignment horizontal="left"/>
      <protection locked="0"/>
    </xf>
    <xf numFmtId="0" fontId="10" fillId="9" borderId="16" xfId="0" applyFont="1" applyFill="1" applyBorder="1" applyAlignment="1">
      <alignment horizontal="center"/>
    </xf>
    <xf numFmtId="0" fontId="2" fillId="7" borderId="0" xfId="0" applyFont="1" applyFill="1" applyAlignment="1">
      <alignment horizontal="center" wrapText="1"/>
    </xf>
    <xf numFmtId="0" fontId="6" fillId="2" borderId="4" xfId="0" applyFont="1" applyFill="1" applyBorder="1" applyAlignment="1">
      <alignment horizontal="left" wrapText="1"/>
    </xf>
    <xf numFmtId="0" fontId="6" fillId="2" borderId="0" xfId="0" applyFont="1" applyFill="1" applyAlignment="1">
      <alignment horizontal="left" wrapText="1"/>
    </xf>
    <xf numFmtId="0" fontId="40" fillId="7" borderId="17" xfId="0" applyFont="1" applyFill="1" applyBorder="1" applyAlignment="1">
      <alignment horizontal="left" wrapText="1"/>
    </xf>
    <xf numFmtId="0" fontId="40" fillId="7" borderId="0" xfId="0" applyFont="1" applyFill="1" applyAlignment="1">
      <alignment horizontal="left" wrapText="1"/>
    </xf>
    <xf numFmtId="10" fontId="3" fillId="7" borderId="9" xfId="0" applyNumberFormat="1" applyFont="1" applyFill="1" applyBorder="1" applyAlignment="1">
      <alignment horizontal="center"/>
    </xf>
    <xf numFmtId="10" fontId="3" fillId="7" borderId="10" xfId="0" applyNumberFormat="1" applyFont="1" applyFill="1" applyBorder="1" applyAlignment="1">
      <alignment horizontal="center"/>
    </xf>
    <xf numFmtId="0" fontId="15" fillId="7" borderId="9" xfId="0" applyFont="1" applyFill="1" applyBorder="1" applyAlignment="1">
      <alignment horizontal="center"/>
    </xf>
    <xf numFmtId="0" fontId="3" fillId="7" borderId="10" xfId="0" applyFont="1" applyFill="1" applyBorder="1" applyAlignment="1">
      <alignment horizontal="center"/>
    </xf>
    <xf numFmtId="0" fontId="3" fillId="7" borderId="9" xfId="0" applyFont="1" applyFill="1" applyBorder="1" applyAlignment="1">
      <alignment horizontal="center"/>
    </xf>
    <xf numFmtId="37" fontId="3" fillId="12" borderId="9" xfId="0" applyNumberFormat="1" applyFont="1" applyFill="1" applyBorder="1" applyAlignment="1">
      <alignment horizontal="center"/>
    </xf>
    <xf numFmtId="37" fontId="3" fillId="12" borderId="10" xfId="0" applyNumberFormat="1" applyFont="1" applyFill="1" applyBorder="1" applyAlignment="1">
      <alignment horizontal="center"/>
    </xf>
    <xf numFmtId="37" fontId="3" fillId="8" borderId="9" xfId="0" applyNumberFormat="1" applyFont="1" applyFill="1" applyBorder="1" applyAlignment="1">
      <alignment horizontal="center"/>
    </xf>
    <xf numFmtId="37" fontId="3" fillId="8" borderId="10" xfId="0" applyNumberFormat="1" applyFont="1" applyFill="1" applyBorder="1" applyAlignment="1">
      <alignment horizontal="center"/>
    </xf>
    <xf numFmtId="37" fontId="3" fillId="13" borderId="9" xfId="0" applyNumberFormat="1" applyFont="1" applyFill="1" applyBorder="1" applyAlignment="1">
      <alignment horizontal="center"/>
    </xf>
    <xf numFmtId="37" fontId="3" fillId="13" borderId="10" xfId="0" applyNumberFormat="1" applyFont="1" applyFill="1" applyBorder="1" applyAlignment="1">
      <alignment horizontal="center"/>
    </xf>
    <xf numFmtId="1" fontId="3" fillId="0" borderId="9" xfId="0" applyNumberFormat="1" applyFont="1" applyBorder="1" applyAlignment="1">
      <alignment horizontal="center"/>
    </xf>
    <xf numFmtId="1" fontId="3" fillId="0" borderId="10" xfId="0" applyNumberFormat="1" applyFont="1" applyBorder="1" applyAlignment="1">
      <alignment horizontal="center"/>
    </xf>
    <xf numFmtId="1" fontId="3" fillId="0" borderId="15" xfId="0" applyNumberFormat="1" applyFont="1" applyBorder="1" applyAlignment="1">
      <alignment horizontal="center"/>
    </xf>
    <xf numFmtId="1" fontId="3" fillId="7" borderId="9" xfId="0" applyNumberFormat="1" applyFont="1" applyFill="1" applyBorder="1" applyAlignment="1">
      <alignment horizontal="center"/>
    </xf>
    <xf numFmtId="1" fontId="3" fillId="7" borderId="10" xfId="0" applyNumberFormat="1" applyFont="1" applyFill="1" applyBorder="1" applyAlignment="1">
      <alignment horizontal="center"/>
    </xf>
    <xf numFmtId="0" fontId="13" fillId="7" borderId="9" xfId="0" applyFont="1" applyFill="1" applyBorder="1" applyAlignment="1">
      <alignment horizontal="center"/>
    </xf>
    <xf numFmtId="0" fontId="0" fillId="7" borderId="10" xfId="0" applyFill="1" applyBorder="1" applyAlignment="1">
      <alignment horizontal="center"/>
    </xf>
    <xf numFmtId="0" fontId="1" fillId="7" borderId="16" xfId="0" applyFont="1" applyFill="1" applyBorder="1" applyAlignment="1">
      <alignment horizontal="center"/>
    </xf>
    <xf numFmtId="0" fontId="0" fillId="0" borderId="16" xfId="0" applyBorder="1"/>
    <xf numFmtId="0" fontId="2" fillId="7" borderId="4" xfId="0" applyFont="1" applyFill="1" applyBorder="1" applyAlignment="1">
      <alignment horizontal="center"/>
    </xf>
    <xf numFmtId="0" fontId="2" fillId="7" borderId="0" xfId="0" applyFont="1" applyFill="1" applyAlignment="1">
      <alignment horizontal="center"/>
    </xf>
    <xf numFmtId="0" fontId="2" fillId="7" borderId="5" xfId="0" applyFont="1" applyFill="1" applyBorder="1" applyAlignment="1">
      <alignment horizontal="center"/>
    </xf>
    <xf numFmtId="165" fontId="13" fillId="7" borderId="13" xfId="0" applyNumberFormat="1" applyFont="1" applyFill="1" applyBorder="1" applyAlignment="1">
      <alignment horizontal="center"/>
    </xf>
    <xf numFmtId="165" fontId="13" fillId="7" borderId="16" xfId="0" applyNumberFormat="1" applyFont="1" applyFill="1" applyBorder="1" applyAlignment="1">
      <alignment horizontal="center"/>
    </xf>
    <xf numFmtId="165" fontId="13" fillId="7" borderId="19" xfId="0" applyNumberFormat="1" applyFont="1" applyFill="1" applyBorder="1" applyAlignment="1">
      <alignment horizontal="center"/>
    </xf>
    <xf numFmtId="165" fontId="13" fillId="7" borderId="0" xfId="0" applyNumberFormat="1" applyFont="1" applyFill="1" applyAlignment="1">
      <alignment horizontal="center"/>
    </xf>
    <xf numFmtId="0" fontId="13" fillId="7" borderId="15" xfId="0" applyFont="1" applyFill="1" applyBorder="1" applyAlignment="1">
      <alignment horizontal="center"/>
    </xf>
    <xf numFmtId="0" fontId="2" fillId="7" borderId="16" xfId="0" applyFont="1" applyFill="1" applyBorder="1" applyAlignment="1">
      <alignment horizontal="center"/>
    </xf>
    <xf numFmtId="0" fontId="52" fillId="7" borderId="16" xfId="0" applyFont="1" applyFill="1" applyBorder="1"/>
    <xf numFmtId="0" fontId="43" fillId="2" borderId="7" xfId="0" applyFont="1" applyFill="1" applyBorder="1" applyAlignment="1">
      <alignment horizontal="center"/>
    </xf>
    <xf numFmtId="0" fontId="0" fillId="7" borderId="0" xfId="0" applyFill="1" applyAlignment="1">
      <alignment horizontal="center"/>
    </xf>
    <xf numFmtId="0" fontId="0" fillId="0" borderId="16" xfId="0" applyBorder="1" applyAlignment="1">
      <alignment horizontal="center"/>
    </xf>
    <xf numFmtId="0" fontId="3" fillId="14" borderId="0" xfId="0" applyFont="1" applyFill="1" applyAlignment="1">
      <alignment horizontal="center"/>
    </xf>
    <xf numFmtId="0" fontId="0" fillId="14" borderId="0" xfId="0" applyFill="1" applyAlignment="1">
      <alignment horizontal="center"/>
    </xf>
    <xf numFmtId="0" fontId="1" fillId="2" borderId="0" xfId="0" applyFont="1" applyFill="1" applyAlignment="1">
      <alignment horizontal="center"/>
    </xf>
    <xf numFmtId="0" fontId="0" fillId="0" borderId="0" xfId="0" applyAlignment="1">
      <alignment horizontal="center"/>
    </xf>
    <xf numFmtId="0" fontId="3" fillId="7" borderId="0" xfId="0" applyFont="1" applyFill="1" applyAlignment="1">
      <alignment horizontal="center"/>
    </xf>
    <xf numFmtId="0" fontId="36" fillId="7" borderId="0" xfId="0" applyFont="1" applyFill="1" applyAlignment="1">
      <alignment horizontal="center" wrapText="1"/>
    </xf>
    <xf numFmtId="0" fontId="6" fillId="2" borderId="0" xfId="0" applyFont="1" applyFill="1" applyAlignment="1">
      <alignment horizontal="center" wrapText="1"/>
    </xf>
    <xf numFmtId="0" fontId="6" fillId="2" borderId="5" xfId="0" applyFont="1" applyFill="1" applyBorder="1" applyAlignment="1">
      <alignment horizontal="center" wrapText="1"/>
    </xf>
    <xf numFmtId="0" fontId="2" fillId="14" borderId="4" xfId="0" applyFont="1" applyFill="1" applyBorder="1" applyAlignment="1">
      <alignment horizontal="center"/>
    </xf>
    <xf numFmtId="0" fontId="2" fillId="7" borderId="0" xfId="0" applyFont="1" applyFill="1" applyAlignment="1">
      <alignment horizontal="center" vertical="top" wrapText="1"/>
    </xf>
    <xf numFmtId="0" fontId="3" fillId="7" borderId="11" xfId="0" applyFont="1" applyFill="1" applyBorder="1" applyAlignment="1" applyProtection="1">
      <alignment horizontal="center"/>
      <protection locked="0"/>
    </xf>
    <xf numFmtId="0" fontId="3" fillId="7" borderId="17" xfId="0" applyFont="1" applyFill="1" applyBorder="1" applyAlignment="1" applyProtection="1">
      <alignment horizontal="center"/>
      <protection locked="0"/>
    </xf>
    <xf numFmtId="0" fontId="3" fillId="7" borderId="12" xfId="0" applyFont="1" applyFill="1" applyBorder="1" applyAlignment="1" applyProtection="1">
      <alignment horizontal="center"/>
      <protection locked="0"/>
    </xf>
    <xf numFmtId="0" fontId="3" fillId="7" borderId="19" xfId="0" applyFont="1" applyFill="1" applyBorder="1" applyAlignment="1" applyProtection="1">
      <alignment horizontal="center"/>
      <protection locked="0"/>
    </xf>
    <xf numFmtId="0" fontId="3" fillId="7" borderId="0" xfId="0" applyFont="1" applyFill="1" applyAlignment="1" applyProtection="1">
      <alignment horizontal="center"/>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16"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3" fillId="7" borderId="11" xfId="0" applyFont="1" applyFill="1" applyBorder="1" applyAlignment="1" applyProtection="1">
      <alignment horizontal="left" wrapText="1"/>
      <protection locked="0"/>
    </xf>
    <xf numFmtId="167" fontId="11" fillId="0" borderId="18" xfId="0" applyNumberFormat="1" applyFont="1" applyBorder="1" applyAlignment="1" applyProtection="1">
      <alignment horizontal="center" vertical="center"/>
      <protection locked="0"/>
    </xf>
    <xf numFmtId="0" fontId="20" fillId="7" borderId="4" xfId="0" applyFont="1" applyFill="1" applyBorder="1" applyAlignment="1">
      <alignment horizontal="center"/>
    </xf>
    <xf numFmtId="0" fontId="20" fillId="7" borderId="0" xfId="0" applyFont="1" applyFill="1" applyAlignment="1">
      <alignment horizontal="center"/>
    </xf>
    <xf numFmtId="0" fontId="20" fillId="7" borderId="5" xfId="0" applyFont="1" applyFill="1" applyBorder="1" applyAlignment="1">
      <alignment horizontal="center"/>
    </xf>
    <xf numFmtId="0" fontId="8" fillId="7" borderId="0" xfId="0" applyFont="1" applyFill="1" applyAlignment="1">
      <alignment horizontal="center"/>
    </xf>
    <xf numFmtId="0" fontId="20" fillId="2" borderId="4" xfId="0" applyFont="1" applyFill="1" applyBorder="1" applyAlignment="1">
      <alignment horizontal="center" wrapText="1"/>
    </xf>
    <xf numFmtId="0" fontId="20" fillId="2" borderId="0" xfId="0" applyFont="1" applyFill="1" applyAlignment="1">
      <alignment horizontal="center" wrapText="1"/>
    </xf>
    <xf numFmtId="0" fontId="20" fillId="2" borderId="5" xfId="0" applyFont="1" applyFill="1" applyBorder="1" applyAlignment="1">
      <alignment horizontal="center" wrapText="1"/>
    </xf>
    <xf numFmtId="0" fontId="10" fillId="0" borderId="18" xfId="0" applyFont="1" applyBorder="1" applyAlignment="1">
      <alignment horizontal="center" vertical="center" wrapText="1"/>
    </xf>
    <xf numFmtId="43" fontId="1" fillId="2" borderId="6" xfId="0" applyNumberFormat="1" applyFont="1" applyFill="1" applyBorder="1" applyAlignment="1">
      <alignment horizontal="center"/>
    </xf>
    <xf numFmtId="43" fontId="1" fillId="2" borderId="7" xfId="0" applyNumberFormat="1" applyFont="1" applyFill="1" applyBorder="1" applyAlignment="1">
      <alignment horizontal="center"/>
    </xf>
    <xf numFmtId="43" fontId="1" fillId="2" borderId="8" xfId="0" applyNumberFormat="1" applyFont="1" applyFill="1" applyBorder="1" applyAlignment="1">
      <alignment horizontal="center"/>
    </xf>
    <xf numFmtId="0" fontId="57" fillId="2" borderId="4" xfId="0" applyFont="1" applyFill="1" applyBorder="1" applyAlignment="1">
      <alignment horizontal="center" vertical="center" wrapText="1"/>
    </xf>
    <xf numFmtId="0" fontId="57" fillId="2" borderId="0" xfId="0" applyFont="1" applyFill="1" applyAlignment="1">
      <alignment horizontal="center" vertical="center" wrapText="1"/>
    </xf>
    <xf numFmtId="0" fontId="57" fillId="2" borderId="5" xfId="0" applyFont="1" applyFill="1" applyBorder="1" applyAlignment="1">
      <alignment horizontal="center" vertical="center" wrapText="1"/>
    </xf>
    <xf numFmtId="43" fontId="1" fillId="2" borderId="0" xfId="0" applyNumberFormat="1" applyFont="1" applyFill="1" applyAlignment="1">
      <alignment horizontal="center"/>
    </xf>
    <xf numFmtId="0" fontId="31" fillId="7" borderId="13" xfId="0" applyFont="1" applyFill="1" applyBorder="1" applyAlignment="1">
      <alignment horizontal="center"/>
    </xf>
    <xf numFmtId="0" fontId="31" fillId="7" borderId="16" xfId="0" applyFont="1" applyFill="1" applyBorder="1" applyAlignment="1">
      <alignment horizontal="center"/>
    </xf>
    <xf numFmtId="10" fontId="2" fillId="6" borderId="18" xfId="0" applyNumberFormat="1" applyFont="1" applyFill="1" applyBorder="1" applyAlignment="1">
      <alignment horizontal="center" vertical="center" wrapText="1"/>
    </xf>
    <xf numFmtId="0" fontId="2" fillId="6" borderId="18" xfId="0" applyFont="1" applyFill="1" applyBorder="1" applyAlignment="1">
      <alignment horizontal="center" vertical="center" wrapText="1"/>
    </xf>
    <xf numFmtId="166" fontId="31" fillId="7" borderId="9" xfId="0" applyNumberFormat="1" applyFont="1" applyFill="1" applyBorder="1" applyAlignment="1">
      <alignment horizontal="center"/>
    </xf>
    <xf numFmtId="166" fontId="31" fillId="7" borderId="15" xfId="0" applyNumberFormat="1" applyFont="1" applyFill="1" applyBorder="1" applyAlignment="1">
      <alignment horizontal="center"/>
    </xf>
    <xf numFmtId="166" fontId="31" fillId="7" borderId="10" xfId="0" applyNumberFormat="1" applyFont="1" applyFill="1" applyBorder="1" applyAlignment="1">
      <alignment horizontal="center"/>
    </xf>
    <xf numFmtId="0" fontId="2" fillId="7" borderId="18" xfId="0" applyFont="1" applyFill="1" applyBorder="1" applyAlignment="1">
      <alignment horizontal="right" vertical="center" wrapText="1"/>
    </xf>
    <xf numFmtId="0" fontId="10" fillId="0" borderId="0" xfId="0" applyFont="1" applyAlignment="1">
      <alignment horizontal="left" vertical="center" wrapText="1"/>
    </xf>
    <xf numFmtId="0" fontId="10" fillId="0" borderId="11" xfId="0" applyFont="1" applyBorder="1" applyAlignment="1" applyProtection="1">
      <alignment horizontal="left" wrapText="1"/>
      <protection locked="0"/>
    </xf>
    <xf numFmtId="0" fontId="10" fillId="0" borderId="17" xfId="0" applyFont="1" applyBorder="1" applyAlignment="1" applyProtection="1">
      <alignment horizontal="left" wrapText="1"/>
      <protection locked="0"/>
    </xf>
    <xf numFmtId="0" fontId="10" fillId="0" borderId="12" xfId="0" applyFont="1" applyBorder="1" applyAlignment="1" applyProtection="1">
      <alignment horizontal="left" wrapText="1"/>
      <protection locked="0"/>
    </xf>
    <xf numFmtId="0" fontId="10" fillId="0" borderId="19" xfId="0" applyFont="1" applyBorder="1" applyAlignment="1" applyProtection="1">
      <alignment horizontal="left" wrapText="1"/>
      <protection locked="0"/>
    </xf>
    <xf numFmtId="0" fontId="10" fillId="0" borderId="0" xfId="0" applyFont="1" applyAlignment="1" applyProtection="1">
      <alignment horizontal="left" wrapText="1"/>
      <protection locked="0"/>
    </xf>
    <xf numFmtId="0" fontId="10" fillId="0" borderId="20" xfId="0" applyFont="1" applyBorder="1" applyAlignment="1" applyProtection="1">
      <alignment horizontal="left" wrapText="1"/>
      <protection locked="0"/>
    </xf>
    <xf numFmtId="0" fontId="10" fillId="0" borderId="13" xfId="0" applyFont="1" applyBorder="1" applyAlignment="1" applyProtection="1">
      <alignment horizontal="left" wrapText="1"/>
      <protection locked="0"/>
    </xf>
    <xf numFmtId="0" fontId="10" fillId="0" borderId="16" xfId="0" applyFont="1" applyBorder="1" applyAlignment="1" applyProtection="1">
      <alignment horizontal="left" wrapText="1"/>
      <protection locked="0"/>
    </xf>
    <xf numFmtId="0" fontId="10" fillId="0" borderId="14" xfId="0" applyFont="1" applyBorder="1" applyAlignment="1" applyProtection="1">
      <alignment horizontal="left" wrapText="1"/>
      <protection locked="0"/>
    </xf>
  </cellXfs>
  <cellStyles count="5">
    <cellStyle name="Comma" xfId="1" builtinId="3"/>
    <cellStyle name="Currency" xfId="4" builtinId="4"/>
    <cellStyle name="Hyperlink" xfId="2" builtinId="8"/>
    <cellStyle name="Normal" xfId="0" builtinId="0"/>
    <cellStyle name="Percent" xfId="3" builtinId="5"/>
  </cellStyles>
  <dxfs count="69">
    <dxf>
      <fill>
        <patternFill patternType="none">
          <bgColor auto="1"/>
        </patternFill>
      </fill>
    </dxf>
    <dxf>
      <font>
        <color rgb="FF9C0006"/>
      </font>
      <fill>
        <patternFill>
          <bgColor rgb="FFFFC7CE"/>
        </patternFill>
      </fill>
    </dxf>
    <dxf>
      <font>
        <color rgb="FF9C5700"/>
      </font>
      <fill>
        <patternFill>
          <bgColor rgb="FFFFEB9C"/>
        </patternFill>
      </fill>
    </dxf>
    <dxf>
      <font>
        <color theme="1" tint="0.499984740745262"/>
      </font>
      <fill>
        <patternFill>
          <bgColor theme="1" tint="0.499984740745262"/>
        </patternFill>
      </fill>
    </dxf>
    <dxf>
      <font>
        <color rgb="FF9C0006"/>
      </font>
      <fill>
        <patternFill>
          <bgColor rgb="FFFFC7CE"/>
        </patternFill>
      </fill>
    </dxf>
    <dxf>
      <fill>
        <patternFill patternType="none">
          <bgColor auto="1"/>
        </patternFill>
      </fill>
    </dxf>
    <dxf>
      <font>
        <b/>
        <i val="0"/>
        <color rgb="FF9C0006"/>
      </font>
      <fill>
        <patternFill>
          <bgColor rgb="FFFFC7CE"/>
        </patternFill>
      </fill>
    </dxf>
    <dxf>
      <font>
        <b/>
        <i val="0"/>
        <color rgb="FF9C0006"/>
      </font>
      <fill>
        <patternFill>
          <bgColor rgb="FFFFC7CE"/>
        </patternFill>
      </fill>
    </dxf>
    <dxf>
      <font>
        <b/>
        <i val="0"/>
        <color rgb="FF006100"/>
      </font>
      <fill>
        <patternFill>
          <bgColor rgb="FFC6EFCE"/>
        </patternFill>
      </fill>
    </dxf>
    <dxf>
      <font>
        <b/>
        <i val="0"/>
        <color rgb="FF006100"/>
      </font>
      <fill>
        <patternFill>
          <bgColor rgb="FFC6EFCE"/>
        </patternFill>
      </fill>
    </dxf>
    <dxf>
      <fill>
        <patternFill patternType="none">
          <bgColor auto="1"/>
        </patternFill>
      </fill>
    </dxf>
    <dxf>
      <fill>
        <patternFill patternType="none">
          <bgColor auto="1"/>
        </patternFill>
      </fill>
    </dxf>
    <dxf>
      <font>
        <color theme="1" tint="0.499984740745262"/>
      </font>
      <fill>
        <patternFill>
          <bgColor theme="1" tint="0.49998474074526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b/>
        <i val="0"/>
        <color rgb="FFC00000"/>
      </font>
      <fill>
        <patternFill>
          <bgColor theme="5" tint="0.79998168889431442"/>
        </patternFill>
      </fill>
    </dxf>
    <dxf>
      <font>
        <b/>
        <i val="0"/>
        <color rgb="FFC00000"/>
      </font>
      <fill>
        <patternFill>
          <bgColor theme="5" tint="0.79998168889431442"/>
        </patternFill>
      </fill>
    </dxf>
    <dxf>
      <font>
        <color rgb="FF9C6500"/>
      </font>
      <fill>
        <patternFill>
          <bgColor rgb="FFFFEB9C"/>
        </patternFill>
      </fill>
    </dxf>
    <dxf>
      <font>
        <color rgb="FF9C6500"/>
      </font>
      <fill>
        <patternFill>
          <bgColor rgb="FFFFEB9C"/>
        </patternFill>
      </fill>
    </dxf>
    <dxf>
      <font>
        <color theme="2" tint="-0.24994659260841701"/>
      </font>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6500"/>
      </font>
      <fill>
        <patternFill>
          <bgColor rgb="FFFFEB9C"/>
        </patternFill>
      </fill>
    </dxf>
    <dxf>
      <font>
        <color theme="2" tint="-0.24994659260841701"/>
      </font>
      <fill>
        <patternFill>
          <bgColor theme="0"/>
        </patternFill>
      </fill>
    </dxf>
    <dxf>
      <font>
        <color rgb="FF9C6500"/>
      </font>
      <fill>
        <patternFill>
          <bgColor rgb="FFFFEB9C"/>
        </patternFill>
      </fill>
    </dxf>
    <dxf>
      <font>
        <color rgb="FF9C0006"/>
      </font>
      <fill>
        <patternFill>
          <bgColor rgb="FFFFC7CE"/>
        </patternFill>
      </fill>
    </dxf>
    <dxf>
      <font>
        <color rgb="FFC00000"/>
      </font>
      <fill>
        <patternFill>
          <bgColor theme="1" tint="0.34998626667073579"/>
        </patternFill>
      </fill>
    </dxf>
    <dxf>
      <font>
        <color rgb="FFC00000"/>
      </font>
      <fill>
        <patternFill>
          <bgColor theme="1" tint="0.34998626667073579"/>
        </patternFill>
      </fill>
    </dxf>
    <dxf>
      <font>
        <color rgb="FFC00000"/>
      </font>
      <fill>
        <patternFill>
          <bgColor theme="1" tint="0.34998626667073579"/>
        </patternFill>
      </fill>
    </dxf>
  </dxfs>
  <tableStyles count="0" defaultTableStyle="TableStyleMedium2" defaultPivotStyle="PivotStyleLight16"/>
  <colors>
    <mruColors>
      <color rgb="FFB8DFE8"/>
      <color rgb="FF9C5700"/>
      <color rgb="FF9C0006"/>
      <color rgb="FFFFEB9C"/>
      <color rgb="FFFFC7CE"/>
      <color rgb="FFFFFFCC"/>
      <color rgb="FFFFFF99"/>
      <color rgb="FFB7DEE8"/>
      <color rgb="FF006100"/>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47625</xdr:colOff>
      <xdr:row>6</xdr:row>
      <xdr:rowOff>57145</xdr:rowOff>
    </xdr:from>
    <xdr:to>
      <xdr:col>9</xdr:col>
      <xdr:colOff>628650</xdr:colOff>
      <xdr:row>37</xdr:row>
      <xdr:rowOff>133350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76225" y="1247770"/>
          <a:ext cx="5915025" cy="62674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aseline="0">
              <a:solidFill>
                <a:sysClr val="windowText" lastClr="000000"/>
              </a:solidFill>
              <a:latin typeface="Times New Roman" pitchFamily="18" charset="0"/>
              <a:cs typeface="Times New Roman" pitchFamily="18" charset="0"/>
            </a:rPr>
            <a:t>This CPPD form comprises Part I through Part VII and is included as Section 1 of Appendix A to the RFP. Parts II through VII of this Attachment must be completed in this Excel spreadsheet and submitted according to the instructions in Part I and the remainder of the CPPD form. Additionally, bidders must complete and submit the Bid Fee Submittal Form. Please read these instructions in their entirety.</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sng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effectLst/>
              <a:latin typeface="Times New Roman" panose="02020603050405020304" pitchFamily="18" charset="0"/>
              <a:ea typeface="+mn-ea"/>
              <a:cs typeface="Times New Roman" panose="02020603050405020304" pitchFamily="18" charset="0"/>
            </a:rPr>
            <a:t>Proposals will include a full rated capacity of at least 40 MW and up to 1000 MW, a guaranteed commercial operation date prior to January 1, 2030, and an hourly production/delivery</a:t>
          </a:r>
          <a:r>
            <a:rPr lang="en-US" sz="1200" baseline="0">
              <a:solidFill>
                <a:sysClr val="windowText" lastClr="000000"/>
              </a:solidFill>
              <a:effectLst/>
              <a:latin typeface="Times New Roman" panose="02020603050405020304" pitchFamily="18" charset="0"/>
              <a:ea typeface="+mn-ea"/>
              <a:cs typeface="Times New Roman" panose="02020603050405020304" pitchFamily="18" charset="0"/>
            </a:rPr>
            <a:t> profile</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a:t>
          </a:r>
          <a:r>
            <a:rPr lang="en-US" sz="1200" baseline="0">
              <a:solidFill>
                <a:sysClr val="windowText" lastClr="000000"/>
              </a:solidFill>
              <a:effectLst/>
              <a:latin typeface="Times New Roman" panose="02020603050405020304" pitchFamily="18" charset="0"/>
              <a:ea typeface="+mn-ea"/>
              <a:cs typeface="Times New Roman" panose="02020603050405020304" pitchFamily="18" charset="0"/>
            </a:rPr>
            <a:t> </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If submitting multiple proposals with different capacity sizes, commercial operation dates, or production schedules, please submit separate CPPD forms for each unique proposal and indicate the name of each CPPD form on the Bid Fee Submittal Form. </a:t>
          </a:r>
          <a:endParaRPr kumimoji="0" lang="en-US" sz="1200" b="0" i="0" u="none" strike="sng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endParaRPr lang="en-US" sz="1200" baseline="0">
            <a:solidFill>
              <a:sysClr val="windowText" lastClr="000000"/>
            </a:solidFill>
            <a:latin typeface="Times New Roman" pitchFamily="18" charset="0"/>
            <a:cs typeface="Times New Roman" pitchFamily="18" charset="0"/>
          </a:endParaRPr>
        </a:p>
        <a:p>
          <a:r>
            <a:rPr lang="en-US" sz="1200" u="sng" baseline="0">
              <a:solidFill>
                <a:sysClr val="windowText" lastClr="000000"/>
              </a:solidFill>
              <a:latin typeface="Times New Roman" pitchFamily="18" charset="0"/>
              <a:cs typeface="Times New Roman" pitchFamily="18" charset="0"/>
            </a:rPr>
            <a:t>Part II - Proposal Certification and Authorization and Bid Contact Information</a:t>
          </a:r>
        </a:p>
        <a:p>
          <a:r>
            <a:rPr lang="en-US" sz="1200" baseline="0">
              <a:solidFill>
                <a:sysClr val="windowText" lastClr="000000"/>
              </a:solidFill>
              <a:effectLst/>
              <a:latin typeface="Times New Roman" pitchFamily="18" charset="0"/>
              <a:ea typeface="+mn-ea"/>
              <a:cs typeface="Times New Roman" pitchFamily="18" charset="0"/>
            </a:rPr>
            <a:t>Proposal Certification, name of the bidder, project name and contact info.</a:t>
          </a:r>
        </a:p>
        <a:p>
          <a:endParaRPr lang="en-US" sz="1200" baseline="0">
            <a:solidFill>
              <a:sysClr val="windowText" lastClr="000000"/>
            </a:solidFill>
            <a:effectLst/>
            <a:latin typeface="Times New Roman" pitchFamily="18" charset="0"/>
            <a:ea typeface="+mn-ea"/>
            <a:cs typeface="Times New Roman" pitchFamily="18" charset="0"/>
          </a:endParaRPr>
        </a:p>
        <a:p>
          <a:r>
            <a:rPr lang="en-US" sz="1200" u="sng">
              <a:solidFill>
                <a:sysClr val="windowText" lastClr="000000"/>
              </a:solidFill>
              <a:effectLst/>
              <a:latin typeface="Times New Roman" pitchFamily="18" charset="0"/>
              <a:ea typeface="+mn-ea"/>
              <a:cs typeface="Times New Roman" pitchFamily="18" charset="0"/>
            </a:rPr>
            <a:t>Part III - Proposal Identification and Definitions</a:t>
          </a:r>
          <a:endParaRPr lang="en-US" sz="1200" u="sng" strike="sngStrike" baseline="0">
            <a:solidFill>
              <a:sysClr val="windowText" lastClr="000000"/>
            </a:solidFill>
            <a:effectLst/>
            <a:latin typeface="Times New Roman" pitchFamily="18" charset="0"/>
            <a:ea typeface="+mn-ea"/>
            <a:cs typeface="Times New Roman" pitchFamily="18" charset="0"/>
          </a:endParaRPr>
        </a:p>
        <a:p>
          <a:endParaRPr lang="en-US" sz="1200">
            <a:solidFill>
              <a:sysClr val="windowText" lastClr="000000"/>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Part III  </a:t>
          </a:r>
          <a:r>
            <a:rPr lang="en-US" sz="1200">
              <a:solidFill>
                <a:sysClr val="windowText" lastClr="000000"/>
              </a:solidFill>
              <a:effectLst/>
              <a:latin typeface="Times New Roman" pitchFamily="18" charset="0"/>
              <a:ea typeface="+mn-ea"/>
              <a:cs typeface="Times New Roman" pitchFamily="18" charset="0"/>
            </a:rPr>
            <a:t>requires</a:t>
          </a:r>
          <a:r>
            <a:rPr lang="en-US" sz="1200" baseline="0">
              <a:solidFill>
                <a:sysClr val="windowText" lastClr="000000"/>
              </a:solidFill>
              <a:effectLst/>
              <a:latin typeface="Times New Roman" pitchFamily="18" charset="0"/>
              <a:ea typeface="+mn-ea"/>
              <a:cs typeface="Times New Roman" pitchFamily="18" charset="0"/>
            </a:rPr>
            <a:t> the bidder to provide a summary of how this proposal meets the Definitions included in the RFP and to define, if applicable, any other, non-CPEC, environmental attributes being offered.</a:t>
          </a:r>
          <a:endParaRPr lang="en-US" sz="1200">
            <a:solidFill>
              <a:sysClr val="windowText" lastClr="000000"/>
            </a:solidFill>
            <a:effectLst/>
            <a:latin typeface="Times New Roman" pitchFamily="18" charset="0"/>
            <a:ea typeface="+mn-ea"/>
            <a:cs typeface="Times New Roman" pitchFamily="18" charset="0"/>
          </a:endParaRPr>
        </a:p>
        <a:p>
          <a:endParaRPr lang="en-US" sz="1200">
            <a:solidFill>
              <a:sysClr val="windowText" lastClr="000000"/>
            </a:solidFill>
            <a:effectLst/>
            <a:latin typeface="Times New Roman" pitchFamily="18" charset="0"/>
            <a:ea typeface="+mn-ea"/>
            <a:cs typeface="Times New Roman" pitchFamily="18" charset="0"/>
          </a:endParaRPr>
        </a:p>
        <a:p>
          <a:r>
            <a:rPr lang="en-US" sz="1200" u="sng" baseline="0">
              <a:solidFill>
                <a:sysClr val="windowText" lastClr="000000"/>
              </a:solidFill>
              <a:latin typeface="Times New Roman" pitchFamily="18" charset="0"/>
              <a:cs typeface="Times New Roman" pitchFamily="18" charset="0"/>
            </a:rPr>
            <a:t>Part IV - Eligible Facility Summary Information</a:t>
          </a:r>
        </a:p>
        <a:p>
          <a:endParaRPr lang="en-US" sz="1200" baseline="0">
            <a:solidFill>
              <a:sysClr val="windowText" lastClr="000000"/>
            </a:solidFill>
            <a:latin typeface="Times New Roman" pitchFamily="18" charset="0"/>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Part IV provides technical information about a facility and facility parameters to be considered in the evaluation. </a:t>
          </a:r>
          <a:endParaRPr kumimoji="0" lang="en-US" sz="1200" b="0" i="0" u="none" strike="sng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endParaRPr lang="en-US" sz="1200" baseline="0">
            <a:solidFill>
              <a:sysClr val="windowText" lastClr="000000"/>
            </a:solidFill>
            <a:effectLst/>
            <a:latin typeface="Times New Roman" pitchFamily="18" charset="0"/>
            <a:ea typeface="+mn-ea"/>
            <a:cs typeface="Times New Roman" pitchFamily="18" charset="0"/>
          </a:endParaRPr>
        </a:p>
      </xdr:txBody>
    </xdr:sp>
    <xdr:clientData/>
  </xdr:twoCellAnchor>
  <xdr:twoCellAnchor>
    <xdr:from>
      <xdr:col>1</xdr:col>
      <xdr:colOff>28575</xdr:colOff>
      <xdr:row>42</xdr:row>
      <xdr:rowOff>114296</xdr:rowOff>
    </xdr:from>
    <xdr:to>
      <xdr:col>9</xdr:col>
      <xdr:colOff>571500</xdr:colOff>
      <xdr:row>81</xdr:row>
      <xdr:rowOff>171450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55710" y="8393719"/>
          <a:ext cx="5876925" cy="74866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US" sz="1200" u="sng" baseline="0">
              <a:solidFill>
                <a:sysClr val="windowText" lastClr="000000"/>
              </a:solidFill>
              <a:effectLst/>
              <a:latin typeface="Times New Roman" pitchFamily="18" charset="0"/>
              <a:ea typeface="+mn-ea"/>
              <a:cs typeface="Times New Roman" pitchFamily="18" charset="0"/>
            </a:rPr>
            <a:t>Part V - Operational Information (Expected Hourly, Monthly and Annual Charge/Discharge and Environmental Attribute Data)</a:t>
          </a:r>
        </a:p>
        <a:p>
          <a:pPr marL="0" indent="0"/>
          <a:endParaRPr lang="en-US" sz="1200" u="none" baseline="0">
            <a:solidFill>
              <a:sysClr val="windowText" lastClr="000000"/>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The forms are used to convey the information about the quantity and timing of CPECs and/or environmental attributes to be delivered. Charging and discharging data entry must be provided in an 'hourly profile' format.  Hourly profile data is entered in Part V(a)(i), and provides for greater modeling accuracy during the evaluation process. It is requested that the bidder provide hourly charge and discharge data representative of a specific year (8760 or 8784 data points). </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Table Part V (a) will be populated automatically from your data entered in Part V(a)(i), creating the project's 12 x 24 annual energy production.</a:t>
          </a:r>
          <a:r>
            <a:rPr lang="en-US" sz="1100">
              <a:solidFill>
                <a:sysClr val="windowText" lastClr="000000"/>
              </a:solidFill>
              <a:effectLst/>
              <a:latin typeface="+mn-lt"/>
              <a:ea typeface="+mn-ea"/>
              <a:cs typeface="+mn-cs"/>
            </a:rPr>
            <a:t>  </a:t>
          </a: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Bidders are required to provide an hourly profile specific to 2012 weather patterns. 2012 is chosen as a “typical meteorological year” and assures consistency in evaluation of bids. </a:t>
          </a:r>
        </a:p>
        <a:p>
          <a:pPr marL="0" indent="0"/>
          <a:endParaRPr lang="en-US" sz="1200" u="none" baseline="0">
            <a:solidFill>
              <a:sysClr val="windowText" lastClr="000000"/>
            </a:solidFill>
            <a:effectLst/>
            <a:latin typeface="Times New Roman" pitchFamily="18" charset="0"/>
            <a:ea typeface="+mn-ea"/>
            <a:cs typeface="Times New Roman" pitchFamily="18" charset="0"/>
          </a:endParaRPr>
        </a:p>
        <a:p>
          <a:pPr marL="0" indent="0"/>
          <a:r>
            <a:rPr lang="en-US" sz="1200" b="0" i="0" baseline="0">
              <a:solidFill>
                <a:schemeClr val="dk1"/>
              </a:solidFill>
              <a:effectLst/>
              <a:latin typeface="Times New Roman" panose="02020603050405020304" pitchFamily="18" charset="0"/>
              <a:ea typeface="+mn-ea"/>
              <a:cs typeface="Times New Roman" panose="02020603050405020304" pitchFamily="18" charset="0"/>
            </a:rPr>
            <a:t>Part V (b) provides the monthly schedule quantity of CPECs intended to be delivered under the long-term contract. This should account for any and all multipliers under the Clean Peak Standard as applicable. </a:t>
          </a:r>
          <a:endParaRPr lang="en-US" sz="1200" u="none" baseline="0">
            <a:solidFill>
              <a:sysClr val="windowText" lastClr="000000"/>
            </a:solidFill>
            <a:effectLst/>
            <a:latin typeface="Times New Roman" pitchFamily="18" charset="0"/>
            <a:ea typeface="+mn-ea"/>
            <a:cs typeface="Times New Roman" pitchFamily="18" charset="0"/>
          </a:endParaRPr>
        </a:p>
        <a:p>
          <a:pPr marL="0" indent="0"/>
          <a:endParaRPr lang="en-US" sz="1200" u="none" baseline="0">
            <a:solidFill>
              <a:sysClr val="windowText" lastClr="000000"/>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Part V (c) and Part V (d) provide monthly adjustment factors for up to 30 years to adjust for varying maintenance intervals or declining output (degradation).  The factors are for specific months and years, so the factors should coincide with the expected commercial operation date or the guaranteed delivery start date of the bid.  Because of this calendar convention, there are 31 years of factors to accommodate partial years at the beginning and end of a 30 year offer.  The values should be expressed in decimal format, where 1 means no change to the output.  Any reductions should be reflect as 1 less the outage rate (i.e. a 1% decrease in output should be input as 0.99).</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Part V (Other) provides a description of the schedule for delivery for non-CPEC Environmental Attributes, if applicable.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There is also a Part V (Informational) which provides conversion of the hourly generation profile into monthly on- and off-peak quantities prior to the monthly adjustment factors according to standard NERC definitions. This takes the profile for Part V (a), and makes adjustments for the average number of days over a 30 year period. </a:t>
          </a:r>
          <a:r>
            <a:rPr lang="en-US" sz="1200" b="0" i="0" baseline="0">
              <a:solidFill>
                <a:schemeClr val="dk1"/>
              </a:solidFill>
              <a:effectLst/>
              <a:latin typeface="Times New Roman" panose="02020603050405020304" pitchFamily="18" charset="0"/>
              <a:ea typeface="+mn-ea"/>
              <a:cs typeface="Times New Roman" panose="02020603050405020304" pitchFamily="18" charset="0"/>
            </a:rPr>
            <a:t>No input information is required. </a:t>
          </a:r>
          <a:endPar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xdr:txBody>
    </xdr:sp>
    <xdr:clientData/>
  </xdr:twoCellAnchor>
  <xdr:twoCellAnchor>
    <xdr:from>
      <xdr:col>1</xdr:col>
      <xdr:colOff>161924</xdr:colOff>
      <xdr:row>91</xdr:row>
      <xdr:rowOff>19049</xdr:rowOff>
    </xdr:from>
    <xdr:to>
      <xdr:col>9</xdr:col>
      <xdr:colOff>514349</xdr:colOff>
      <xdr:row>117</xdr:row>
      <xdr:rowOff>103187</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92112" y="19965987"/>
          <a:ext cx="5686425" cy="16081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sng"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Part VI - Pricing</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Part VI Pricing.  This part is used to capture the Environmental Attribute prices for each contract year in the term.  Pricing must conform to Section 2.2.1.3 of the RFP.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Part VI (a) (i) is auto-populated templates from Part VI to ensure proposals conform with RFP Section 2.2.1.3(a). No input information is required.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sng" strike="noStrike" kern="0" cap="none" spc="0" normalizeH="0" baseline="0" noProof="0">
            <a:ln>
              <a:noFill/>
            </a:ln>
            <a:solidFill>
              <a:sysClr val="windowText" lastClr="000000"/>
            </a:solidFill>
            <a:effectLst/>
            <a:uLnTx/>
            <a:uFillTx/>
            <a:latin typeface="Times New Roman" pitchFamily="18" charset="0"/>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sng" strike="noStrike" kern="0" cap="none" spc="0" normalizeH="0" baseline="0" noProof="0">
              <a:ln>
                <a:noFill/>
              </a:ln>
              <a:solidFill>
                <a:sysClr val="windowText" lastClr="000000"/>
              </a:solidFill>
              <a:effectLst/>
              <a:uLnTx/>
              <a:uFillTx/>
              <a:latin typeface="Times New Roman" pitchFamily="18" charset="0"/>
              <a:cs typeface="Times New Roman" pitchFamily="18" charset="0"/>
            </a:rPr>
            <a:t>Part VII - ISO-NE Capacity Auction Qualification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itchFamily="18" charset="0"/>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cs typeface="Times New Roman" pitchFamily="18" charset="0"/>
            </a:rPr>
            <a:t>Part VII provides spaces to describe the amount of capacity and the capacity commitment period, for which the bidder expects the generation unit in their proposal to qualify under the Forward Capacity Auction Qualification requirements set forth in Section III.13.1 of Market Rule 1 of ISO-NE's Transmission Markets and Services Tariff or the ISO-NE replacement process, implemented after the FERC Order on Compliance with Order Nos. 2023/2023-A, which proposes to shift the Capacity Network Resource Interconnection Service (“CNRIS”) milestones from the Forward Capacity Market to the interconnection (cluster study) process and how the bidder expects to meet those requirements.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sng"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219075</xdr:colOff>
      <xdr:row>4</xdr:row>
      <xdr:rowOff>161925</xdr:rowOff>
    </xdr:from>
    <xdr:to>
      <xdr:col>11</xdr:col>
      <xdr:colOff>85725</xdr:colOff>
      <xdr:row>43</xdr:row>
      <xdr:rowOff>114300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895350" y="952500"/>
          <a:ext cx="5353050" cy="7553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050" b="1"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A proposal will be considered incomplete unless all required signatures are provided.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The undersigned certifies that he or she is an authorized officer or other authorized representative of the Bidder, and further certifies that: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(1) the Bidder has reviewed this RFP and all attachments and has investigated and informed itself with respect to all matters pertinent to this RFP and its proposal; (2) the Bidder’s proposal is submitted in compliance with all applicable federal, state and local laws and regulations, including antitrust and anti-corruption laws; (3) the Bidder is bidding independently and that it has no knowledge of non-public information associated with a proposal being submitted by another party in response to this RFP other than a response submitted: (a) by an affiliate of that bidder or (b) for a project in which that bidder is also a project proponent or participant, which, in each case, must be disclosed in writing to the Evaluation Team with each such bidder’s or affiliated bidder’s proposal; (4) the Bidder has no knowledge of any confidential information associated with development of the RFP; (5) the Bidder’s proposal has not been developed utilizing knowledge of any non-public information associated with the development of the RFP; (6) the Bidder has not obtained any confidential bidding-related information directly or indirectly from any of the Distribution Companies, in preparation of its bid; (7) except as disclosed by the Bidder in the relevant portions of its response, the Bidder is not an Affiliated Company of any Massachusetts investor-owned electric Distribution Company and no Distribution Company which is seeking proposals pursuant to the RFP has a financial or voting interest, controlling or otherwise in the bidder or the bidder’s proposed project; (8) the bidder accepts that confidential information about their proposal might be shared with any members of the Evaluation Team, the Evaluation Team Consultant, the Independent Evaluator, ISO-NE or Other Authorities personnel; the bidder shall abide by/accept all rules and protocols put in place to maintain a fair, competitive, and transparent solicitation process;</a:t>
          </a:r>
          <a:r>
            <a:rPr kumimoji="0" lang="en-US" sz="1100" b="0" i="0" u="none" strike="noStrike" kern="0" cap="none" spc="0" normalizeH="0" baseline="0" noProof="0">
              <a:ln>
                <a:noFill/>
              </a:ln>
              <a:solidFill>
                <a:sysClr val="windowText" lastClr="000000"/>
              </a:solidFill>
              <a:effectLst/>
              <a:uLnTx/>
              <a:uFillTx/>
              <a:latin typeface="+mn-lt"/>
              <a:ea typeface="+mn-ea"/>
              <a:cs typeface="+mn-cs"/>
            </a:rPr>
            <a:t> </a:t>
          </a: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and (9) the bidder will continue to observe these requirements throughout the RFP process.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Violation of any of the above requirements may be reported to the appropriate government authorities and shall disqualify the Bidder from the RFP process.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The undersigned further certifies that the prices, terms and conditions of the Bidder’s proposal are valid and shall remain open, without modification except as allowed in this RFP, until October 31, 2026, unless otherwise extended by mutual agreement between the bidder(s) and the Distribution Companies.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The undersigned further certifies that he or she has personally examined and is familiar with the information submitted in this proposal and all appendices thereto, and based on reasonable investigation, including inquiry of the individuals responsible for obtaining the information, the submitted information is true, accurate and complete to the best of the undersigned’s knowledge and belief.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The undersigned understands that a false statement or failure to disclose material information in the submitted proposal may be punishable as a criminal offense under applicable law. The undersigned further certifies that that this proposal is on complete and accurate forms as provided without alteration of the text. The undersigned further understands and agrees to the provisions of this RFP related to confidential information, and consents to the limited exchange and sharing of confidential information related to the Bidder’s proposal as described in this RFP, including with members of the Evaluation Team, the Independent Evaluator, ISO-NE, or and adjacent Control Area personnel.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457200</xdr:colOff>
      <xdr:row>144</xdr:row>
      <xdr:rowOff>66675</xdr:rowOff>
    </xdr:from>
    <xdr:to>
      <xdr:col>15</xdr:col>
      <xdr:colOff>333375</xdr:colOff>
      <xdr:row>153</xdr:row>
      <xdr:rowOff>57150</xdr:rowOff>
    </xdr:to>
    <xdr:sp macro="" textlink="">
      <xdr:nvSpPr>
        <xdr:cNvPr id="7" name="TextBox 6">
          <a:extLst>
            <a:ext uri="{FF2B5EF4-FFF2-40B4-BE49-F238E27FC236}">
              <a16:creationId xmlns:a16="http://schemas.microsoft.com/office/drawing/2014/main" id="{F589AEB0-95B0-46DC-AD2F-0271DF1B1492}"/>
            </a:ext>
          </a:extLst>
        </xdr:cNvPr>
        <xdr:cNvSpPr txBox="1"/>
      </xdr:nvSpPr>
      <xdr:spPr>
        <a:xfrm>
          <a:off x="698500" y="33537525"/>
          <a:ext cx="8455025" cy="1762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a:t>
          </a:r>
          <a:endParaRPr lang="en-US" sz="1200">
            <a:effectLst/>
            <a:latin typeface="Times New Roman" panose="02020603050405020304" pitchFamily="18" charset="0"/>
          </a:endParaRPr>
        </a:p>
        <a:p>
          <a:r>
            <a:rPr lang="en-US" sz="1200">
              <a:solidFill>
                <a:schemeClr val="dk1"/>
              </a:solidFill>
              <a:effectLst/>
              <a:latin typeface="Times New Roman" panose="02020603050405020304" pitchFamily="18" charset="0"/>
              <a:ea typeface="+mn-ea"/>
              <a:cs typeface="+mn-cs"/>
            </a:rPr>
            <a:t>The</a:t>
          </a:r>
          <a:r>
            <a:rPr lang="en-US" sz="1200" baseline="0">
              <a:solidFill>
                <a:schemeClr val="dk1"/>
              </a:solidFill>
              <a:effectLst/>
              <a:latin typeface="Times New Roman" panose="02020603050405020304" pitchFamily="18" charset="0"/>
              <a:ea typeface="+mn-ea"/>
              <a:cs typeface="+mn-cs"/>
            </a:rPr>
            <a:t> adjustment factors in each contract month above will be applied to capture changes in monthly output production for variations associated with maintenance or other changes in output. </a:t>
          </a:r>
        </a:p>
        <a:p>
          <a:endParaRPr lang="en-US" sz="1200" baseline="0">
            <a:solidFill>
              <a:schemeClr val="dk1"/>
            </a:solidFill>
            <a:effectLst/>
            <a:latin typeface="Times New Roman" panose="02020603050405020304" pitchFamily="18" charset="0"/>
            <a:ea typeface="+mn-ea"/>
            <a:cs typeface="+mn-cs"/>
          </a:endParaRPr>
        </a:p>
        <a:p>
          <a:r>
            <a:rPr lang="en-US" sz="1200" baseline="0">
              <a:solidFill>
                <a:schemeClr val="dk1"/>
              </a:solidFill>
              <a:effectLst/>
              <a:latin typeface="Times New Roman" panose="02020603050405020304" pitchFamily="18" charset="0"/>
              <a:ea typeface="+mn-ea"/>
              <a:cs typeface="+mn-cs"/>
            </a:rPr>
            <a:t>If Part V(a) already reflect a forced outage rate or scheduled outage information, then Part V(c) should be left blank or contain a factor of 1.000 for each month.</a:t>
          </a:r>
        </a:p>
      </xdr:txBody>
    </xdr:sp>
    <xdr:clientData/>
  </xdr:twoCellAnchor>
  <xdr:twoCellAnchor>
    <xdr:from>
      <xdr:col>17</xdr:col>
      <xdr:colOff>133350</xdr:colOff>
      <xdr:row>18</xdr:row>
      <xdr:rowOff>152400</xdr:rowOff>
    </xdr:from>
    <xdr:to>
      <xdr:col>21</xdr:col>
      <xdr:colOff>485775</xdr:colOff>
      <xdr:row>31</xdr:row>
      <xdr:rowOff>76200</xdr:rowOff>
    </xdr:to>
    <xdr:sp macro="" textlink="">
      <xdr:nvSpPr>
        <xdr:cNvPr id="9" name="TextBox 8">
          <a:extLst>
            <a:ext uri="{FF2B5EF4-FFF2-40B4-BE49-F238E27FC236}">
              <a16:creationId xmlns:a16="http://schemas.microsoft.com/office/drawing/2014/main" id="{4800A69A-CBF3-4325-9B81-D77E22B91B5E}"/>
            </a:ext>
          </a:extLst>
        </xdr:cNvPr>
        <xdr:cNvSpPr txBox="1"/>
      </xdr:nvSpPr>
      <xdr:spPr>
        <a:xfrm>
          <a:off x="9753600" y="4000500"/>
          <a:ext cx="2943225" cy="2482850"/>
        </a:xfrm>
        <a:prstGeom prst="rect">
          <a:avLst/>
        </a:prstGeom>
        <a:solidFill>
          <a:srgbClr val="FFFF99"/>
        </a:solidFill>
        <a:ln w="15875" cmpd="sng">
          <a:solidFill>
            <a:schemeClr val="tx1">
              <a:lumMod val="65000"/>
              <a:lumOff val="3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u="sng">
              <a:solidFill>
                <a:srgbClr val="FF0000"/>
              </a:solidFill>
            </a:rPr>
            <a:t>Note to ALL Bidders</a:t>
          </a:r>
        </a:p>
        <a:p>
          <a:pPr algn="ctr"/>
          <a:r>
            <a:rPr lang="en-US" sz="1200"/>
            <a:t>Energy</a:t>
          </a:r>
          <a:r>
            <a:rPr lang="en-US" sz="1200" baseline="0"/>
            <a:t> Storage System Projects </a:t>
          </a:r>
          <a:r>
            <a:rPr lang="en-US" sz="1200"/>
            <a:t>must provide 8760 (or 8784) hourly data for</a:t>
          </a:r>
          <a:r>
            <a:rPr lang="en-US" sz="1200" baseline="0"/>
            <a:t> the</a:t>
          </a:r>
          <a:r>
            <a:rPr lang="en-US" sz="1200"/>
            <a:t> storage profile.  This will ensure that the bidders units are modeled as accurately as possible. </a:t>
          </a:r>
        </a:p>
        <a:p>
          <a:pPr algn="ctr"/>
          <a:endParaRPr lang="en-US" sz="1200"/>
        </a:p>
        <a:p>
          <a:pPr algn="ctr"/>
          <a:r>
            <a:rPr lang="en-US" sz="1200"/>
            <a:t>When providing hourly profile data, bidders are required to provide an hourly profile specific to 2012 weather patterns.</a:t>
          </a:r>
        </a:p>
        <a:p>
          <a:pPr algn="ctr"/>
          <a:endParaRPr lang="en-US" sz="1200"/>
        </a:p>
        <a:p>
          <a:pPr algn="ctr"/>
          <a:endParaRPr lang="en-US" sz="1100"/>
        </a:p>
      </xdr:txBody>
    </xdr:sp>
    <xdr:clientData/>
  </xdr:twoCellAnchor>
  <xdr:twoCellAnchor>
    <xdr:from>
      <xdr:col>1</xdr:col>
      <xdr:colOff>266700</xdr:colOff>
      <xdr:row>198</xdr:row>
      <xdr:rowOff>39793</xdr:rowOff>
    </xdr:from>
    <xdr:to>
      <xdr:col>15</xdr:col>
      <xdr:colOff>149225</xdr:colOff>
      <xdr:row>201</xdr:row>
      <xdr:rowOff>10948</xdr:rowOff>
    </xdr:to>
    <xdr:sp macro="" textlink="">
      <xdr:nvSpPr>
        <xdr:cNvPr id="1104" name="TextBox 1">
          <a:extLst>
            <a:ext uri="{FF2B5EF4-FFF2-40B4-BE49-F238E27FC236}">
              <a16:creationId xmlns:a16="http://schemas.microsoft.com/office/drawing/2014/main" id="{9EA0F395-7632-4657-BEC7-6B0B2290BF68}"/>
            </a:ext>
            <a:ext uri="{147F2762-F138-4A5C-976F-8EAC2B608ADB}">
              <a16:predDERef xmlns:a16="http://schemas.microsoft.com/office/drawing/2014/main" pred="{4800A69A-CBF3-4325-9B81-D77E22B91B5E}"/>
            </a:ext>
          </a:extLst>
        </xdr:cNvPr>
        <xdr:cNvSpPr txBox="1"/>
      </xdr:nvSpPr>
      <xdr:spPr>
        <a:xfrm>
          <a:off x="496614" y="41577552"/>
          <a:ext cx="8104680" cy="5295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a:t>
          </a:r>
          <a:r>
            <a:rPr lang="en-US" sz="1200" baseline="0">
              <a:solidFill>
                <a:schemeClr val="dk1"/>
              </a:solidFill>
              <a:effectLst/>
              <a:latin typeface="Times New Roman" panose="02020603050405020304" pitchFamily="18" charset="0"/>
              <a:ea typeface="+mn-ea"/>
              <a:cs typeface="+mn-cs"/>
            </a:rPr>
            <a:t> In the box below, p</a:t>
          </a:r>
          <a:r>
            <a:rPr lang="en-US" sz="1200">
              <a:solidFill>
                <a:schemeClr val="dk1"/>
              </a:solidFill>
              <a:effectLst/>
              <a:latin typeface="Times New Roman" panose="02020603050405020304" pitchFamily="18" charset="0"/>
              <a:ea typeface="+mn-ea"/>
              <a:cs typeface="+mn-cs"/>
            </a:rPr>
            <a:t>lease include any</a:t>
          </a:r>
          <a:r>
            <a:rPr lang="en-US" sz="1200" baseline="0">
              <a:solidFill>
                <a:schemeClr val="dk1"/>
              </a:solidFill>
              <a:effectLst/>
              <a:latin typeface="Times New Roman" panose="02020603050405020304" pitchFamily="18" charset="0"/>
              <a:ea typeface="+mn-ea"/>
              <a:cs typeface="+mn-cs"/>
            </a:rPr>
            <a:t> augmentation or other plans to mitigate degradation of the energy storage system over the life of the contract and reflect any potential degradation as a percentage of expected production on a monthly basis.</a:t>
          </a:r>
        </a:p>
      </xdr:txBody>
    </xdr:sp>
    <xdr:clientData/>
  </xdr:twoCellAnchor>
  <xdr:twoCellAnchor>
    <xdr:from>
      <xdr:col>1</xdr:col>
      <xdr:colOff>356219</xdr:colOff>
      <xdr:row>36</xdr:row>
      <xdr:rowOff>92927</xdr:rowOff>
    </xdr:from>
    <xdr:to>
      <xdr:col>16</xdr:col>
      <xdr:colOff>170366</xdr:colOff>
      <xdr:row>43</xdr:row>
      <xdr:rowOff>5963</xdr:rowOff>
    </xdr:to>
    <xdr:sp macro="" textlink="">
      <xdr:nvSpPr>
        <xdr:cNvPr id="4" name="TextBox 3">
          <a:extLst>
            <a:ext uri="{FF2B5EF4-FFF2-40B4-BE49-F238E27FC236}">
              <a16:creationId xmlns:a16="http://schemas.microsoft.com/office/drawing/2014/main" id="{DD7E6CBB-D706-4503-ADA4-0BC60E864E24}"/>
            </a:ext>
          </a:extLst>
        </xdr:cNvPr>
        <xdr:cNvSpPr txBox="1"/>
      </xdr:nvSpPr>
      <xdr:spPr>
        <a:xfrm>
          <a:off x="604024" y="7480610"/>
          <a:ext cx="8843537" cy="13224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 The hourly</a:t>
          </a:r>
          <a:r>
            <a:rPr lang="en-US" sz="1200" baseline="0">
              <a:solidFill>
                <a:schemeClr val="dk1"/>
              </a:solidFill>
              <a:effectLst/>
              <a:latin typeface="Times New Roman" panose="02020603050405020304" pitchFamily="18" charset="0"/>
              <a:ea typeface="+mn-ea"/>
              <a:cs typeface="+mn-cs"/>
            </a:rPr>
            <a:t> </a:t>
          </a:r>
          <a:r>
            <a:rPr lang="en-US" sz="1200">
              <a:solidFill>
                <a:schemeClr val="dk1"/>
              </a:solidFill>
              <a:effectLst/>
              <a:latin typeface="Times New Roman" panose="02020603050405020304" pitchFamily="18" charset="0"/>
              <a:ea typeface="+mn-ea"/>
              <a:cs typeface="+mn-cs"/>
            </a:rPr>
            <a:t>storage flow (MW) for each Month</a:t>
          </a:r>
          <a:r>
            <a:rPr lang="en-US" sz="1200" baseline="0">
              <a:solidFill>
                <a:schemeClr val="dk1"/>
              </a:solidFill>
              <a:effectLst/>
              <a:latin typeface="Times New Roman" panose="02020603050405020304" pitchFamily="18" charset="0"/>
              <a:ea typeface="+mn-ea"/>
              <a:cs typeface="+mn-cs"/>
            </a:rPr>
            <a:t> is computed automatically as an average from Representative Energy Storage Charging/Discharging Schedule found in table Part V (a) (i).</a:t>
          </a:r>
          <a:endParaRPr lang="en-US" sz="1200">
            <a:effectLst/>
            <a:latin typeface="Times New Roman" panose="02020603050405020304" pitchFamily="18" charset="0"/>
          </a:endParaRPr>
        </a:p>
        <a:p>
          <a:endParaRPr lang="en-US" sz="1200" baseline="0">
            <a:solidFill>
              <a:schemeClr val="dk1"/>
            </a:solidFill>
            <a:effectLst/>
            <a:latin typeface="Times New Roman" panose="02020603050405020304" pitchFamily="18" charset="0"/>
            <a:ea typeface="+mn-ea"/>
            <a:cs typeface="+mn-cs"/>
          </a:endParaRPr>
        </a:p>
      </xdr:txBody>
    </xdr:sp>
    <xdr:clientData/>
  </xdr:twoCellAnchor>
  <xdr:twoCellAnchor>
    <xdr:from>
      <xdr:col>1</xdr:col>
      <xdr:colOff>266700</xdr:colOff>
      <xdr:row>280</xdr:row>
      <xdr:rowOff>95252</xdr:rowOff>
    </xdr:from>
    <xdr:to>
      <xdr:col>15</xdr:col>
      <xdr:colOff>149225</xdr:colOff>
      <xdr:row>282</xdr:row>
      <xdr:rowOff>180646</xdr:rowOff>
    </xdr:to>
    <xdr:sp macro="" textlink="">
      <xdr:nvSpPr>
        <xdr:cNvPr id="1444" name="TextBox 473">
          <a:extLst>
            <a:ext uri="{FF2B5EF4-FFF2-40B4-BE49-F238E27FC236}">
              <a16:creationId xmlns:a16="http://schemas.microsoft.com/office/drawing/2014/main" id="{4BFB66F2-D142-42E2-8A6C-B3CDD6DAF2A0}"/>
            </a:ext>
            <a:ext uri="{147F2762-F138-4A5C-976F-8EAC2B608ADB}">
              <a16:predDERef xmlns:a16="http://schemas.microsoft.com/office/drawing/2014/main" pred="{4800A69A-CBF3-4325-9B81-D77E22B91B5E}"/>
            </a:ext>
          </a:extLst>
        </xdr:cNvPr>
        <xdr:cNvSpPr txBox="1"/>
      </xdr:nvSpPr>
      <xdr:spPr>
        <a:xfrm>
          <a:off x="496614" y="56079261"/>
          <a:ext cx="8110154" cy="4795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 In the box</a:t>
          </a:r>
          <a:r>
            <a:rPr lang="en-US" sz="1200" baseline="0">
              <a:solidFill>
                <a:schemeClr val="dk1"/>
              </a:solidFill>
              <a:effectLst/>
              <a:latin typeface="Times New Roman" panose="02020603050405020304" pitchFamily="18" charset="0"/>
              <a:ea typeface="+mn-ea"/>
              <a:cs typeface="+mn-cs"/>
            </a:rPr>
            <a:t> below, p</a:t>
          </a:r>
          <a:r>
            <a:rPr lang="en-US" sz="1200">
              <a:solidFill>
                <a:schemeClr val="dk1"/>
              </a:solidFill>
              <a:effectLst/>
              <a:latin typeface="Times New Roman" panose="02020603050405020304" pitchFamily="18" charset="0"/>
              <a:ea typeface="+mn-ea"/>
              <a:cs typeface="+mn-cs"/>
            </a:rPr>
            <a:t>lease</a:t>
          </a:r>
          <a:r>
            <a:rPr lang="en-US" sz="1200" baseline="0">
              <a:solidFill>
                <a:schemeClr val="dk1"/>
              </a:solidFill>
              <a:effectLst/>
              <a:latin typeface="Times New Roman" panose="02020603050405020304" pitchFamily="18" charset="0"/>
              <a:ea typeface="+mn-ea"/>
              <a:cs typeface="+mn-cs"/>
            </a:rPr>
            <a:t> p</a:t>
          </a:r>
          <a:r>
            <a:rPr lang="en-US" sz="1200">
              <a:solidFill>
                <a:schemeClr val="dk1"/>
              </a:solidFill>
              <a:effectLst/>
              <a:latin typeface="Times New Roman" panose="02020603050405020304" pitchFamily="18" charset="0"/>
              <a:ea typeface="+mn-ea"/>
              <a:cs typeface="+mn-cs"/>
            </a:rPr>
            <a:t>rovide a brief description of the monthly energy storage arbitrage</a:t>
          </a:r>
          <a:r>
            <a:rPr lang="en-US" sz="1200" baseline="0">
              <a:solidFill>
                <a:schemeClr val="dk1"/>
              </a:solidFill>
              <a:effectLst/>
              <a:latin typeface="Times New Roman" panose="02020603050405020304" pitchFamily="18" charset="0"/>
              <a:ea typeface="+mn-ea"/>
              <a:cs typeface="+mn-cs"/>
            </a:rPr>
            <a:t> schedule throughout the life of the contract and how this energy arbitrage will be reflected within Part V(a)(i).</a:t>
          </a:r>
          <a:endParaRPr lang="en-US" sz="1200">
            <a:effectLst/>
            <a:latin typeface="Times New Roman" panose="02020603050405020304" pitchFamily="18" charset="0"/>
          </a:endParaRPr>
        </a:p>
      </xdr:txBody>
    </xdr:sp>
    <xdr:clientData/>
  </xdr:twoCellAnchor>
  <xdr:twoCellAnchor>
    <xdr:from>
      <xdr:col>2</xdr:col>
      <xdr:colOff>16421</xdr:colOff>
      <xdr:row>87</xdr:row>
      <xdr:rowOff>146597</xdr:rowOff>
    </xdr:from>
    <xdr:to>
      <xdr:col>16</xdr:col>
      <xdr:colOff>7162</xdr:colOff>
      <xdr:row>92</xdr:row>
      <xdr:rowOff>32845</xdr:rowOff>
    </xdr:to>
    <xdr:sp macro="" textlink="">
      <xdr:nvSpPr>
        <xdr:cNvPr id="2" name="TextBox 475">
          <a:extLst>
            <a:ext uri="{FF2B5EF4-FFF2-40B4-BE49-F238E27FC236}">
              <a16:creationId xmlns:a16="http://schemas.microsoft.com/office/drawing/2014/main" id="{1DBEAE73-31CF-4B0A-919A-4F2FFD367E19}"/>
            </a:ext>
            <a:ext uri="{147F2762-F138-4A5C-976F-8EAC2B608ADB}">
              <a16:predDERef xmlns:a16="http://schemas.microsoft.com/office/drawing/2014/main" pred="{4BFB66F2-D142-42E2-8A6C-B3CDD6DAF2A0}"/>
            </a:ext>
          </a:extLst>
        </xdr:cNvPr>
        <xdr:cNvSpPr txBox="1"/>
      </xdr:nvSpPr>
      <xdr:spPr>
        <a:xfrm>
          <a:off x="755430" y="17899226"/>
          <a:ext cx="8086991" cy="8715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 In</a:t>
          </a:r>
          <a:r>
            <a:rPr lang="en-US" sz="1200" baseline="0">
              <a:solidFill>
                <a:schemeClr val="dk1"/>
              </a:solidFill>
              <a:effectLst/>
              <a:latin typeface="Times New Roman" panose="02020603050405020304" pitchFamily="18" charset="0"/>
              <a:ea typeface="+mn-ea"/>
              <a:cs typeface="+mn-cs"/>
            </a:rPr>
            <a:t> the box below, please include your assumptions for expected CPEC generation as a result of performance during the Hour of Actual Monthly System Peak. These assumptions should include be not necessarily be limited to the average percentage for each calendar month that you assume you will meet the performance requirements for the Actual Monthly System Peak Multiplier under 225 CMR 21.00, where the average is taken over the entire life of the proposed contract.</a:t>
          </a:r>
          <a:endParaRPr lang="en-US" sz="1200">
            <a:effectLst/>
            <a:latin typeface="Times New Roman" panose="02020603050405020304" pitchFamily="18" charset="0"/>
          </a:endParaRPr>
        </a:p>
      </xdr:txBody>
    </xdr:sp>
    <xdr:clientData/>
  </xdr:twoCellAnchor>
  <xdr:twoCellAnchor>
    <xdr:from>
      <xdr:col>1</xdr:col>
      <xdr:colOff>312026</xdr:colOff>
      <xdr:row>215</xdr:row>
      <xdr:rowOff>147801</xdr:rowOff>
    </xdr:from>
    <xdr:to>
      <xdr:col>15</xdr:col>
      <xdr:colOff>194551</xdr:colOff>
      <xdr:row>218</xdr:row>
      <xdr:rowOff>52550</xdr:rowOff>
    </xdr:to>
    <xdr:sp macro="" textlink="">
      <xdr:nvSpPr>
        <xdr:cNvPr id="5" name="TextBox 473">
          <a:extLst>
            <a:ext uri="{FF2B5EF4-FFF2-40B4-BE49-F238E27FC236}">
              <a16:creationId xmlns:a16="http://schemas.microsoft.com/office/drawing/2014/main" id="{8B57159C-38BF-4172-A1AD-2F652556E534}"/>
            </a:ext>
            <a:ext uri="{147F2762-F138-4A5C-976F-8EAC2B608ADB}">
              <a16:predDERef xmlns:a16="http://schemas.microsoft.com/office/drawing/2014/main" pred="{4800A69A-CBF3-4325-9B81-D77E22B91B5E}"/>
            </a:ext>
          </a:extLst>
        </xdr:cNvPr>
        <xdr:cNvSpPr txBox="1"/>
      </xdr:nvSpPr>
      <xdr:spPr>
        <a:xfrm>
          <a:off x="541940" y="43190948"/>
          <a:ext cx="8110154" cy="495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 In the box</a:t>
          </a:r>
          <a:r>
            <a:rPr lang="en-US" sz="1200" baseline="0">
              <a:solidFill>
                <a:schemeClr val="dk1"/>
              </a:solidFill>
              <a:effectLst/>
              <a:latin typeface="Times New Roman" panose="02020603050405020304" pitchFamily="18" charset="0"/>
              <a:ea typeface="+mn-ea"/>
              <a:cs typeface="+mn-cs"/>
            </a:rPr>
            <a:t> below, if applicable, p</a:t>
          </a:r>
          <a:r>
            <a:rPr lang="en-US" sz="1200">
              <a:solidFill>
                <a:schemeClr val="dk1"/>
              </a:solidFill>
              <a:effectLst/>
              <a:latin typeface="Times New Roman" panose="02020603050405020304" pitchFamily="18" charset="0"/>
              <a:ea typeface="+mn-ea"/>
              <a:cs typeface="+mn-cs"/>
            </a:rPr>
            <a:t>lease</a:t>
          </a:r>
          <a:r>
            <a:rPr lang="en-US" sz="1200" baseline="0">
              <a:solidFill>
                <a:schemeClr val="dk1"/>
              </a:solidFill>
              <a:effectLst/>
              <a:latin typeface="Times New Roman" panose="02020603050405020304" pitchFamily="18" charset="0"/>
              <a:ea typeface="+mn-ea"/>
              <a:cs typeface="+mn-cs"/>
            </a:rPr>
            <a:t> p</a:t>
          </a:r>
          <a:r>
            <a:rPr lang="en-US" sz="1200">
              <a:solidFill>
                <a:schemeClr val="dk1"/>
              </a:solidFill>
              <a:effectLst/>
              <a:latin typeface="Times New Roman" panose="02020603050405020304" pitchFamily="18" charset="0"/>
              <a:ea typeface="+mn-ea"/>
              <a:cs typeface="+mn-cs"/>
            </a:rPr>
            <a:t>rovide a brief description of the monthly non-CPEC</a:t>
          </a:r>
          <a:r>
            <a:rPr lang="en-US" sz="1200" baseline="0">
              <a:solidFill>
                <a:schemeClr val="dk1"/>
              </a:solidFill>
              <a:effectLst/>
              <a:latin typeface="Times New Roman" panose="02020603050405020304" pitchFamily="18" charset="0"/>
              <a:ea typeface="+mn-ea"/>
              <a:cs typeface="+mn-cs"/>
            </a:rPr>
            <a:t> Environmental Attribute delivery schedule throughout the life of the contract. </a:t>
          </a:r>
        </a:p>
        <a:p>
          <a:endParaRPr lang="en-US" sz="1200">
            <a:effectLst/>
            <a:latin typeface="Times New Roman" panose="02020603050405020304" pitchFamily="18" charset="0"/>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pageSetUpPr fitToPage="1"/>
  </sheetPr>
  <dimension ref="B1:L117"/>
  <sheetViews>
    <sheetView showGridLines="0" tabSelected="1" zoomScaleNormal="100" workbookViewId="0">
      <selection activeCell="B2" sqref="B2"/>
    </sheetView>
  </sheetViews>
  <sheetFormatPr defaultColWidth="9.19921875" defaultRowHeight="13.9" x14ac:dyDescent="0.4"/>
  <cols>
    <col min="1" max="1" width="3.46484375" style="14" customWidth="1"/>
    <col min="2" max="10" width="10" style="14" customWidth="1"/>
    <col min="11" max="16384" width="9.19921875" style="14"/>
  </cols>
  <sheetData>
    <row r="1" spans="2:12" ht="14.25" thickBot="1" x14ac:dyDescent="0.45"/>
    <row r="2" spans="2:12" x14ac:dyDescent="0.4">
      <c r="B2" s="8" t="str">
        <f>"Version " &amp; Version</f>
        <v>Version 07312025-FINAL</v>
      </c>
      <c r="C2" s="1"/>
      <c r="D2" s="1"/>
      <c r="E2" s="1"/>
      <c r="F2" s="1"/>
      <c r="G2" s="1"/>
      <c r="H2" s="1"/>
      <c r="I2" s="1"/>
      <c r="J2" s="46"/>
    </row>
    <row r="3" spans="2:12" ht="15" x14ac:dyDescent="0.4">
      <c r="B3" s="379" t="s">
        <v>0</v>
      </c>
      <c r="C3" s="380"/>
      <c r="D3" s="380"/>
      <c r="E3" s="380"/>
      <c r="F3" s="380"/>
      <c r="G3" s="380"/>
      <c r="H3" s="380"/>
      <c r="I3" s="380"/>
      <c r="J3" s="381"/>
    </row>
    <row r="4" spans="2:12" ht="15" x14ac:dyDescent="0.4">
      <c r="B4" s="80"/>
      <c r="C4" s="37"/>
      <c r="D4" s="37"/>
      <c r="E4" s="37"/>
      <c r="F4" s="37" t="s">
        <v>1</v>
      </c>
      <c r="G4" s="37"/>
      <c r="H4" s="37"/>
      <c r="I4" s="37"/>
      <c r="J4" s="82"/>
      <c r="L4" s="35"/>
    </row>
    <row r="5" spans="2:12" ht="15" x14ac:dyDescent="0.4">
      <c r="B5" s="379" t="str">
        <f>Title2</f>
        <v/>
      </c>
      <c r="C5" s="380"/>
      <c r="D5" s="380"/>
      <c r="E5" s="380"/>
      <c r="F5" s="380"/>
      <c r="G5" s="380"/>
      <c r="H5" s="380"/>
      <c r="I5" s="380"/>
      <c r="J5" s="381"/>
    </row>
    <row r="6" spans="2:12" ht="15" x14ac:dyDescent="0.4">
      <c r="B6" s="379" t="s">
        <v>2</v>
      </c>
      <c r="C6" s="380"/>
      <c r="D6" s="380"/>
      <c r="E6" s="380"/>
      <c r="F6" s="380"/>
      <c r="G6" s="380"/>
      <c r="H6" s="380"/>
      <c r="I6" s="380"/>
      <c r="J6" s="381"/>
    </row>
    <row r="7" spans="2:12" ht="15" x14ac:dyDescent="0.4">
      <c r="B7" s="80"/>
      <c r="C7" s="37"/>
      <c r="D7" s="37"/>
      <c r="E7" s="37"/>
      <c r="F7" s="37"/>
      <c r="G7" s="37"/>
      <c r="H7" s="37"/>
      <c r="I7" s="37"/>
      <c r="J7" s="82"/>
    </row>
    <row r="8" spans="2:12" ht="15" x14ac:dyDescent="0.4">
      <c r="B8" s="80"/>
      <c r="C8" s="37"/>
      <c r="D8" s="37"/>
      <c r="E8" s="37"/>
      <c r="F8" s="37"/>
      <c r="G8" s="37"/>
      <c r="H8" s="37"/>
      <c r="I8" s="37"/>
      <c r="J8" s="82"/>
    </row>
    <row r="9" spans="2:12" ht="15" x14ac:dyDescent="0.4">
      <c r="B9" s="80"/>
      <c r="C9" s="37"/>
      <c r="D9" s="37"/>
      <c r="E9" s="37"/>
      <c r="F9" s="37"/>
      <c r="G9" s="37"/>
      <c r="H9" s="37"/>
      <c r="I9" s="37"/>
      <c r="J9" s="82"/>
    </row>
    <row r="10" spans="2:12" ht="15" x14ac:dyDescent="0.4">
      <c r="B10" s="80"/>
      <c r="C10" s="37"/>
      <c r="D10" s="37"/>
      <c r="E10" s="37"/>
      <c r="F10" s="37"/>
      <c r="G10" s="37"/>
      <c r="H10" s="37"/>
      <c r="I10" s="37"/>
      <c r="J10" s="82"/>
    </row>
    <row r="11" spans="2:12" ht="15" x14ac:dyDescent="0.4">
      <c r="B11" s="80"/>
      <c r="C11" s="37"/>
      <c r="D11" s="37"/>
      <c r="E11" s="37"/>
      <c r="F11" s="37"/>
      <c r="G11" s="37"/>
      <c r="H11" s="37"/>
      <c r="I11" s="37"/>
      <c r="J11" s="82"/>
    </row>
    <row r="12" spans="2:12" ht="15" x14ac:dyDescent="0.4">
      <c r="B12" s="80"/>
      <c r="C12" s="37"/>
      <c r="D12" s="37"/>
      <c r="E12" s="37"/>
      <c r="F12" s="37"/>
      <c r="G12" s="37"/>
      <c r="H12" s="37"/>
      <c r="I12" s="37"/>
      <c r="J12" s="82"/>
    </row>
    <row r="13" spans="2:12" ht="15" x14ac:dyDescent="0.4">
      <c r="B13" s="80"/>
      <c r="C13" s="37"/>
      <c r="D13" s="37"/>
      <c r="E13" s="37"/>
      <c r="F13" s="37"/>
      <c r="G13" s="37"/>
      <c r="H13" s="37"/>
      <c r="I13" s="37"/>
      <c r="J13" s="82"/>
    </row>
    <row r="14" spans="2:12" ht="15" x14ac:dyDescent="0.4">
      <c r="B14" s="80"/>
      <c r="C14" s="37"/>
      <c r="D14" s="37"/>
      <c r="E14" s="37"/>
      <c r="F14" s="37"/>
      <c r="G14" s="37"/>
      <c r="H14" s="37"/>
      <c r="I14" s="37"/>
      <c r="J14" s="82"/>
    </row>
    <row r="15" spans="2:12" ht="15" x14ac:dyDescent="0.4">
      <c r="B15" s="80"/>
      <c r="C15" s="37"/>
      <c r="D15" s="37"/>
      <c r="E15" s="37"/>
      <c r="F15" s="37"/>
      <c r="G15" s="37"/>
      <c r="H15" s="37"/>
      <c r="I15" s="37"/>
      <c r="J15" s="82"/>
    </row>
    <row r="16" spans="2:12" ht="15" x14ac:dyDescent="0.4">
      <c r="B16" s="80"/>
      <c r="C16" s="37"/>
      <c r="D16" s="37"/>
      <c r="E16" s="37"/>
      <c r="F16" s="37"/>
      <c r="G16" s="37"/>
      <c r="H16" s="37"/>
      <c r="I16" s="37"/>
      <c r="J16" s="82"/>
    </row>
    <row r="17" spans="2:10" ht="15" x14ac:dyDescent="0.4">
      <c r="B17" s="80"/>
      <c r="C17" s="37"/>
      <c r="D17" s="37"/>
      <c r="E17" s="37"/>
      <c r="F17" s="37"/>
      <c r="G17" s="37"/>
      <c r="H17" s="37"/>
      <c r="I17" s="37"/>
      <c r="J17" s="82"/>
    </row>
    <row r="18" spans="2:10" ht="15" x14ac:dyDescent="0.4">
      <c r="B18" s="80"/>
      <c r="C18" s="37"/>
      <c r="D18" s="37"/>
      <c r="E18" s="37"/>
      <c r="F18" s="37"/>
      <c r="G18" s="37"/>
      <c r="H18" s="37"/>
      <c r="I18" s="37"/>
      <c r="J18" s="82"/>
    </row>
    <row r="19" spans="2:10" ht="15" x14ac:dyDescent="0.4">
      <c r="B19" s="80"/>
      <c r="C19" s="37"/>
      <c r="D19" s="37"/>
      <c r="E19" s="37"/>
      <c r="F19" s="37"/>
      <c r="G19" s="37"/>
      <c r="H19" s="37"/>
      <c r="I19" s="37"/>
      <c r="J19" s="82"/>
    </row>
    <row r="20" spans="2:10" ht="15" x14ac:dyDescent="0.4">
      <c r="B20" s="80"/>
      <c r="C20" s="37"/>
      <c r="D20" s="37"/>
      <c r="E20" s="37"/>
      <c r="F20" s="37"/>
      <c r="G20" s="37"/>
      <c r="H20" s="37"/>
      <c r="I20" s="37"/>
      <c r="J20" s="82"/>
    </row>
    <row r="21" spans="2:10" ht="15" x14ac:dyDescent="0.4">
      <c r="B21" s="80"/>
      <c r="C21" s="37"/>
      <c r="D21" s="37"/>
      <c r="E21" s="37"/>
      <c r="F21" s="37"/>
      <c r="G21" s="37"/>
      <c r="H21" s="37"/>
      <c r="I21" s="37"/>
      <c r="J21" s="82"/>
    </row>
    <row r="22" spans="2:10" ht="15" x14ac:dyDescent="0.4">
      <c r="B22" s="80"/>
      <c r="C22" s="37"/>
      <c r="D22" s="37"/>
      <c r="E22" s="37"/>
      <c r="F22" s="37"/>
      <c r="G22" s="37"/>
      <c r="H22" s="37"/>
      <c r="I22" s="37"/>
      <c r="J22" s="82"/>
    </row>
    <row r="23" spans="2:10" ht="15" x14ac:dyDescent="0.4">
      <c r="B23" s="80"/>
      <c r="C23" s="37"/>
      <c r="D23" s="37"/>
      <c r="E23" s="37"/>
      <c r="F23" s="37"/>
      <c r="G23" s="37"/>
      <c r="H23" s="37"/>
      <c r="I23" s="37"/>
      <c r="J23" s="82"/>
    </row>
    <row r="24" spans="2:10" ht="15" x14ac:dyDescent="0.4">
      <c r="B24" s="80"/>
      <c r="C24" s="37"/>
      <c r="D24" s="37"/>
      <c r="E24" s="37"/>
      <c r="F24" s="37"/>
      <c r="G24" s="37"/>
      <c r="H24" s="37"/>
      <c r="I24" s="37"/>
      <c r="J24" s="82"/>
    </row>
    <row r="25" spans="2:10" ht="15" x14ac:dyDescent="0.4">
      <c r="B25" s="80"/>
      <c r="C25" s="37"/>
      <c r="D25" s="37"/>
      <c r="E25" s="37"/>
      <c r="F25" s="37"/>
      <c r="G25" s="37"/>
      <c r="H25" s="37"/>
      <c r="I25" s="37"/>
      <c r="J25" s="82"/>
    </row>
    <row r="26" spans="2:10" ht="15" x14ac:dyDescent="0.4">
      <c r="B26" s="80"/>
      <c r="C26" s="37"/>
      <c r="D26" s="37"/>
      <c r="E26" s="37"/>
      <c r="F26" s="37"/>
      <c r="G26" s="37"/>
      <c r="H26" s="37"/>
      <c r="I26" s="37"/>
      <c r="J26" s="82"/>
    </row>
    <row r="27" spans="2:10" ht="15" x14ac:dyDescent="0.4">
      <c r="B27" s="80"/>
      <c r="C27" s="37"/>
      <c r="D27" s="37"/>
      <c r="E27" s="37"/>
      <c r="F27" s="37"/>
      <c r="G27" s="37"/>
      <c r="H27" s="37"/>
      <c r="I27" s="37"/>
      <c r="J27" s="82"/>
    </row>
    <row r="28" spans="2:10" ht="15" x14ac:dyDescent="0.4">
      <c r="B28" s="80"/>
      <c r="C28" s="37"/>
      <c r="D28" s="37"/>
      <c r="E28" s="37"/>
      <c r="F28" s="37"/>
      <c r="G28" s="37"/>
      <c r="H28" s="37"/>
      <c r="I28" s="37"/>
      <c r="J28" s="82"/>
    </row>
    <row r="29" spans="2:10" ht="15" x14ac:dyDescent="0.4">
      <c r="B29" s="80"/>
      <c r="C29" s="37"/>
      <c r="D29" s="37"/>
      <c r="E29" s="37"/>
      <c r="F29" s="37"/>
      <c r="G29" s="37"/>
      <c r="H29" s="37"/>
      <c r="I29" s="37"/>
      <c r="J29" s="82"/>
    </row>
    <row r="30" spans="2:10" ht="15" x14ac:dyDescent="0.4">
      <c r="B30" s="80"/>
      <c r="C30" s="37"/>
      <c r="D30" s="37"/>
      <c r="E30" s="37"/>
      <c r="F30" s="37"/>
      <c r="G30" s="37"/>
      <c r="H30" s="37"/>
      <c r="I30" s="37"/>
      <c r="J30" s="82"/>
    </row>
    <row r="31" spans="2:10" ht="15" x14ac:dyDescent="0.4">
      <c r="B31" s="80"/>
      <c r="C31" s="37"/>
      <c r="D31" s="37"/>
      <c r="E31" s="37"/>
      <c r="F31" s="37"/>
      <c r="G31" s="37"/>
      <c r="H31" s="37"/>
      <c r="I31" s="37"/>
      <c r="J31" s="82"/>
    </row>
    <row r="32" spans="2:10" ht="15" x14ac:dyDescent="0.4">
      <c r="B32" s="80"/>
      <c r="C32" s="37"/>
      <c r="D32" s="37"/>
      <c r="E32" s="37"/>
      <c r="F32" s="37"/>
      <c r="G32" s="37"/>
      <c r="H32" s="37"/>
      <c r="I32" s="37"/>
      <c r="J32" s="82"/>
    </row>
    <row r="33" spans="2:10" ht="15" x14ac:dyDescent="0.4">
      <c r="B33" s="80"/>
      <c r="C33" s="37"/>
      <c r="D33" s="37"/>
      <c r="E33" s="37"/>
      <c r="F33" s="37"/>
      <c r="G33" s="37"/>
      <c r="H33" s="37"/>
      <c r="I33" s="37"/>
      <c r="J33" s="82"/>
    </row>
    <row r="34" spans="2:10" ht="15" x14ac:dyDescent="0.4">
      <c r="B34" s="80"/>
      <c r="C34" s="37"/>
      <c r="D34" s="37"/>
      <c r="E34" s="37"/>
      <c r="F34" s="37"/>
      <c r="G34" s="37"/>
      <c r="H34" s="37"/>
      <c r="I34" s="37"/>
      <c r="J34" s="82"/>
    </row>
    <row r="35" spans="2:10" ht="15" x14ac:dyDescent="0.4">
      <c r="B35" s="80"/>
      <c r="C35" s="37"/>
      <c r="D35" s="37"/>
      <c r="E35" s="37"/>
      <c r="F35" s="37"/>
      <c r="G35" s="37"/>
      <c r="H35" s="37"/>
      <c r="I35" s="37"/>
      <c r="J35" s="82"/>
    </row>
    <row r="36" spans="2:10" ht="15" x14ac:dyDescent="0.4">
      <c r="B36" s="80"/>
      <c r="C36" s="37"/>
      <c r="D36" s="37"/>
      <c r="E36" s="37"/>
      <c r="F36" s="37"/>
      <c r="G36" s="37"/>
      <c r="H36" s="37"/>
      <c r="I36" s="37"/>
      <c r="J36" s="82"/>
    </row>
    <row r="37" spans="2:10" x14ac:dyDescent="0.4">
      <c r="B37" s="16"/>
      <c r="C37" s="7"/>
      <c r="D37" s="7"/>
      <c r="E37" s="7"/>
      <c r="F37" s="7"/>
      <c r="G37" s="7"/>
      <c r="H37" s="7"/>
      <c r="I37" s="7"/>
      <c r="J37" s="17"/>
    </row>
    <row r="38" spans="2:10" x14ac:dyDescent="0.4">
      <c r="B38" s="16"/>
      <c r="C38" s="7"/>
      <c r="D38" s="7"/>
      <c r="E38" s="7"/>
      <c r="F38" s="7"/>
      <c r="G38" s="7"/>
      <c r="H38" s="7"/>
      <c r="I38" s="7"/>
      <c r="J38" s="17"/>
    </row>
    <row r="39" spans="2:10" ht="14.25" thickBot="1" x14ac:dyDescent="0.45">
      <c r="B39" s="2"/>
      <c r="C39" s="3"/>
      <c r="D39" s="3"/>
      <c r="E39" s="3"/>
      <c r="F39" s="3"/>
      <c r="G39" s="3"/>
      <c r="H39" s="3"/>
      <c r="I39" s="3"/>
      <c r="J39" s="4"/>
    </row>
    <row r="40" spans="2:10" x14ac:dyDescent="0.4">
      <c r="B40" s="8" t="str">
        <f>"Version " &amp; Version</f>
        <v>Version 07312025-FINAL</v>
      </c>
      <c r="C40" s="1"/>
      <c r="D40" s="1"/>
      <c r="E40" s="1"/>
      <c r="F40" s="1"/>
      <c r="G40" s="1"/>
      <c r="H40" s="1"/>
      <c r="I40" s="1"/>
      <c r="J40" s="10"/>
    </row>
    <row r="41" spans="2:10" ht="15" x14ac:dyDescent="0.4">
      <c r="B41" s="379" t="s">
        <v>3</v>
      </c>
      <c r="C41" s="380"/>
      <c r="D41" s="380"/>
      <c r="E41" s="380"/>
      <c r="F41" s="380"/>
      <c r="G41" s="380"/>
      <c r="H41" s="380"/>
      <c r="I41" s="380"/>
      <c r="J41" s="381"/>
    </row>
    <row r="42" spans="2:10" ht="15" x14ac:dyDescent="0.4">
      <c r="B42" s="80"/>
      <c r="C42" s="37"/>
      <c r="D42" s="37"/>
      <c r="E42" s="37"/>
      <c r="F42" s="37" t="s">
        <v>1</v>
      </c>
      <c r="G42" s="37"/>
      <c r="H42" s="37"/>
      <c r="I42" s="37"/>
      <c r="J42" s="82"/>
    </row>
    <row r="43" spans="2:10" x14ac:dyDescent="0.4">
      <c r="B43" s="16"/>
      <c r="C43" s="7"/>
      <c r="D43" s="7"/>
      <c r="E43" s="7"/>
      <c r="F43" s="7"/>
      <c r="G43" s="7"/>
      <c r="H43" s="7"/>
      <c r="I43" s="7"/>
      <c r="J43" s="17"/>
    </row>
    <row r="44" spans="2:10" x14ac:dyDescent="0.4">
      <c r="B44" s="16"/>
      <c r="C44" s="7"/>
      <c r="D44" s="7"/>
      <c r="E44" s="7"/>
      <c r="F44" s="7"/>
      <c r="G44" s="7"/>
      <c r="H44" s="7"/>
      <c r="I44" s="7"/>
      <c r="J44" s="17"/>
    </row>
    <row r="45" spans="2:10" x14ac:dyDescent="0.4">
      <c r="B45" s="16"/>
      <c r="C45" s="7"/>
      <c r="D45" s="7"/>
      <c r="E45" s="7"/>
      <c r="F45" s="7"/>
      <c r="G45" s="7"/>
      <c r="H45" s="7"/>
      <c r="I45" s="7"/>
      <c r="J45" s="17"/>
    </row>
    <row r="46" spans="2:10" x14ac:dyDescent="0.4">
      <c r="B46" s="16"/>
      <c r="C46" s="7"/>
      <c r="D46" s="7"/>
      <c r="E46" s="7"/>
      <c r="F46" s="7"/>
      <c r="G46" s="7"/>
      <c r="H46" s="7"/>
      <c r="I46" s="7"/>
      <c r="J46" s="17"/>
    </row>
    <row r="47" spans="2:10" x14ac:dyDescent="0.4">
      <c r="B47" s="16"/>
      <c r="C47" s="7"/>
      <c r="D47" s="7"/>
      <c r="E47" s="7"/>
      <c r="F47" s="7"/>
      <c r="G47" s="7"/>
      <c r="H47" s="7"/>
      <c r="I47" s="7"/>
      <c r="J47" s="17"/>
    </row>
    <row r="48" spans="2:10" x14ac:dyDescent="0.4">
      <c r="B48" s="16"/>
      <c r="C48" s="7"/>
      <c r="D48" s="7"/>
      <c r="E48" s="7"/>
      <c r="F48" s="7"/>
      <c r="G48" s="7"/>
      <c r="H48" s="7"/>
      <c r="I48" s="7"/>
      <c r="J48" s="17"/>
    </row>
    <row r="49" spans="2:10" x14ac:dyDescent="0.4">
      <c r="B49" s="16"/>
      <c r="C49" s="7"/>
      <c r="D49" s="7"/>
      <c r="E49" s="7"/>
      <c r="F49" s="7"/>
      <c r="G49" s="7"/>
      <c r="H49" s="7"/>
      <c r="I49" s="7"/>
      <c r="J49" s="17"/>
    </row>
    <row r="50" spans="2:10" x14ac:dyDescent="0.4">
      <c r="B50" s="16"/>
      <c r="C50" s="7"/>
      <c r="D50" s="7"/>
      <c r="E50" s="7"/>
      <c r="F50" s="7"/>
      <c r="G50" s="7"/>
      <c r="H50" s="7"/>
      <c r="I50" s="7"/>
      <c r="J50" s="17"/>
    </row>
    <row r="51" spans="2:10" x14ac:dyDescent="0.4">
      <c r="B51" s="16"/>
      <c r="C51" s="7"/>
      <c r="D51" s="7"/>
      <c r="E51" s="7"/>
      <c r="F51" s="7"/>
      <c r="G51" s="7"/>
      <c r="H51" s="7"/>
      <c r="I51" s="7"/>
      <c r="J51" s="17"/>
    </row>
    <row r="52" spans="2:10" x14ac:dyDescent="0.4">
      <c r="B52" s="16"/>
      <c r="C52" s="7"/>
      <c r="D52" s="7"/>
      <c r="E52" s="7"/>
      <c r="F52" s="7"/>
      <c r="G52" s="7"/>
      <c r="H52" s="7"/>
      <c r="I52" s="7"/>
      <c r="J52" s="17"/>
    </row>
    <row r="53" spans="2:10" x14ac:dyDescent="0.4">
      <c r="B53" s="16"/>
      <c r="C53" s="7"/>
      <c r="D53" s="7"/>
      <c r="E53" s="7"/>
      <c r="F53" s="7"/>
      <c r="G53" s="7"/>
      <c r="H53" s="7"/>
      <c r="I53" s="7"/>
      <c r="J53" s="17"/>
    </row>
    <row r="54" spans="2:10" x14ac:dyDescent="0.4">
      <c r="B54" s="16"/>
      <c r="C54" s="7"/>
      <c r="D54" s="7"/>
      <c r="E54" s="7"/>
      <c r="F54" s="7"/>
      <c r="G54" s="7"/>
      <c r="H54" s="7"/>
      <c r="I54" s="7"/>
      <c r="J54" s="17"/>
    </row>
    <row r="55" spans="2:10" x14ac:dyDescent="0.4">
      <c r="B55" s="16"/>
      <c r="C55" s="7"/>
      <c r="D55" s="7"/>
      <c r="E55" s="7"/>
      <c r="F55" s="7"/>
      <c r="G55" s="7"/>
      <c r="H55" s="7"/>
      <c r="I55" s="7"/>
      <c r="J55" s="17"/>
    </row>
    <row r="56" spans="2:10" x14ac:dyDescent="0.4">
      <c r="B56" s="16"/>
      <c r="C56" s="7"/>
      <c r="D56" s="7"/>
      <c r="E56" s="7"/>
      <c r="F56" s="7"/>
      <c r="G56" s="7"/>
      <c r="H56" s="7"/>
      <c r="I56" s="7"/>
      <c r="J56" s="17"/>
    </row>
    <row r="57" spans="2:10" x14ac:dyDescent="0.4">
      <c r="B57" s="16"/>
      <c r="C57" s="7"/>
      <c r="D57" s="7"/>
      <c r="E57" s="7"/>
      <c r="F57" s="7"/>
      <c r="G57" s="7"/>
      <c r="H57" s="7"/>
      <c r="I57" s="7"/>
      <c r="J57" s="17"/>
    </row>
    <row r="58" spans="2:10" x14ac:dyDescent="0.4">
      <c r="B58" s="16"/>
      <c r="C58" s="7"/>
      <c r="D58" s="7"/>
      <c r="E58" s="7"/>
      <c r="F58" s="7"/>
      <c r="G58" s="7"/>
      <c r="H58" s="7"/>
      <c r="I58" s="7"/>
      <c r="J58" s="17"/>
    </row>
    <row r="59" spans="2:10" x14ac:dyDescent="0.4">
      <c r="B59" s="16"/>
      <c r="C59" s="7"/>
      <c r="D59" s="7"/>
      <c r="E59" s="7"/>
      <c r="F59" s="7"/>
      <c r="G59" s="7"/>
      <c r="H59" s="7"/>
      <c r="I59" s="7"/>
      <c r="J59" s="17"/>
    </row>
    <row r="60" spans="2:10" x14ac:dyDescent="0.4">
      <c r="B60" s="16"/>
      <c r="C60" s="7"/>
      <c r="D60" s="7"/>
      <c r="E60" s="7"/>
      <c r="F60" s="7"/>
      <c r="G60" s="7"/>
      <c r="H60" s="7"/>
      <c r="I60" s="7"/>
      <c r="J60" s="17"/>
    </row>
    <row r="61" spans="2:10" x14ac:dyDescent="0.4">
      <c r="B61" s="16"/>
      <c r="C61" s="7"/>
      <c r="D61" s="7"/>
      <c r="E61" s="7"/>
      <c r="F61" s="7"/>
      <c r="G61" s="7"/>
      <c r="H61" s="7"/>
      <c r="I61" s="7"/>
      <c r="J61" s="17"/>
    </row>
    <row r="62" spans="2:10" x14ac:dyDescent="0.4">
      <c r="B62" s="16"/>
      <c r="C62" s="7"/>
      <c r="D62" s="7"/>
      <c r="E62" s="7"/>
      <c r="F62" s="7"/>
      <c r="G62" s="7"/>
      <c r="H62" s="7"/>
      <c r="I62" s="7"/>
      <c r="J62" s="17"/>
    </row>
    <row r="63" spans="2:10" x14ac:dyDescent="0.4">
      <c r="B63" s="16"/>
      <c r="C63" s="7"/>
      <c r="D63" s="7"/>
      <c r="E63" s="7"/>
      <c r="F63" s="7"/>
      <c r="G63" s="7"/>
      <c r="H63" s="7"/>
      <c r="I63" s="7"/>
      <c r="J63" s="17"/>
    </row>
    <row r="64" spans="2:10" x14ac:dyDescent="0.4">
      <c r="B64" s="16"/>
      <c r="C64" s="7"/>
      <c r="D64" s="7"/>
      <c r="E64" s="7"/>
      <c r="F64" s="7"/>
      <c r="G64" s="7"/>
      <c r="H64" s="7"/>
      <c r="I64" s="7"/>
      <c r="J64" s="17"/>
    </row>
    <row r="65" spans="2:10" x14ac:dyDescent="0.4">
      <c r="B65" s="16"/>
      <c r="C65" s="7"/>
      <c r="D65" s="7"/>
      <c r="E65" s="7"/>
      <c r="F65" s="7"/>
      <c r="G65" s="7"/>
      <c r="H65" s="7"/>
      <c r="I65" s="7"/>
      <c r="J65" s="17"/>
    </row>
    <row r="66" spans="2:10" x14ac:dyDescent="0.4">
      <c r="B66" s="16"/>
      <c r="C66" s="7"/>
      <c r="D66" s="7"/>
      <c r="E66" s="7"/>
      <c r="F66" s="7"/>
      <c r="G66" s="7"/>
      <c r="H66" s="7"/>
      <c r="I66" s="7"/>
      <c r="J66" s="17"/>
    </row>
    <row r="67" spans="2:10" x14ac:dyDescent="0.4">
      <c r="B67" s="16"/>
      <c r="C67" s="7"/>
      <c r="D67" s="7"/>
      <c r="E67" s="7"/>
      <c r="F67" s="7"/>
      <c r="G67" s="7"/>
      <c r="H67" s="7"/>
      <c r="I67" s="7"/>
      <c r="J67" s="17"/>
    </row>
    <row r="68" spans="2:10" x14ac:dyDescent="0.4">
      <c r="B68" s="16"/>
      <c r="C68" s="7"/>
      <c r="D68" s="7"/>
      <c r="E68" s="7"/>
      <c r="F68" s="7"/>
      <c r="G68" s="7"/>
      <c r="H68" s="7"/>
      <c r="I68" s="7"/>
      <c r="J68" s="17"/>
    </row>
    <row r="69" spans="2:10" x14ac:dyDescent="0.4">
      <c r="B69" s="16"/>
      <c r="C69" s="7"/>
      <c r="D69" s="7"/>
      <c r="E69" s="7"/>
      <c r="F69" s="7"/>
      <c r="G69" s="7"/>
      <c r="H69" s="7"/>
      <c r="I69" s="7"/>
      <c r="J69" s="17"/>
    </row>
    <row r="70" spans="2:10" x14ac:dyDescent="0.4">
      <c r="B70" s="16"/>
      <c r="C70" s="7"/>
      <c r="D70" s="7"/>
      <c r="E70" s="7"/>
      <c r="F70" s="7"/>
      <c r="G70" s="7"/>
      <c r="H70" s="7"/>
      <c r="I70" s="7"/>
      <c r="J70" s="17"/>
    </row>
    <row r="71" spans="2:10" x14ac:dyDescent="0.4">
      <c r="B71" s="16"/>
      <c r="C71" s="7"/>
      <c r="D71" s="7"/>
      <c r="E71" s="7"/>
      <c r="F71" s="7"/>
      <c r="G71" s="7"/>
      <c r="H71" s="7"/>
      <c r="I71" s="7"/>
      <c r="J71" s="17"/>
    </row>
    <row r="72" spans="2:10" x14ac:dyDescent="0.4">
      <c r="B72" s="16"/>
      <c r="C72" s="7"/>
      <c r="D72" s="7"/>
      <c r="E72" s="7"/>
      <c r="F72" s="7"/>
      <c r="G72" s="7"/>
      <c r="H72" s="7"/>
      <c r="I72" s="7"/>
      <c r="J72" s="17"/>
    </row>
    <row r="73" spans="2:10" x14ac:dyDescent="0.4">
      <c r="B73" s="16"/>
      <c r="C73" s="7"/>
      <c r="D73" s="7"/>
      <c r="E73" s="7"/>
      <c r="F73" s="7"/>
      <c r="G73" s="7"/>
      <c r="H73" s="7"/>
      <c r="I73" s="7"/>
      <c r="J73" s="17"/>
    </row>
    <row r="74" spans="2:10" x14ac:dyDescent="0.4">
      <c r="B74" s="16"/>
      <c r="C74" s="7"/>
      <c r="D74" s="7"/>
      <c r="E74" s="7"/>
      <c r="F74" s="7"/>
      <c r="G74" s="7"/>
      <c r="H74" s="7"/>
      <c r="I74" s="7"/>
      <c r="J74" s="17"/>
    </row>
    <row r="75" spans="2:10" x14ac:dyDescent="0.4">
      <c r="B75" s="16"/>
      <c r="C75" s="7"/>
      <c r="D75" s="7"/>
      <c r="E75" s="7"/>
      <c r="F75" s="7"/>
      <c r="G75" s="7"/>
      <c r="H75" s="7"/>
      <c r="I75" s="7"/>
      <c r="J75" s="17"/>
    </row>
    <row r="76" spans="2:10" x14ac:dyDescent="0.4">
      <c r="B76" s="16"/>
      <c r="C76" s="7"/>
      <c r="D76" s="7"/>
      <c r="E76" s="7"/>
      <c r="F76" s="7"/>
      <c r="G76" s="7"/>
      <c r="H76" s="7"/>
      <c r="I76" s="7"/>
      <c r="J76" s="17"/>
    </row>
    <row r="77" spans="2:10" x14ac:dyDescent="0.4">
      <c r="B77" s="16"/>
      <c r="C77" s="7"/>
      <c r="D77" s="7"/>
      <c r="E77" s="7"/>
      <c r="F77" s="7"/>
      <c r="G77" s="7"/>
      <c r="H77" s="7"/>
      <c r="I77" s="7"/>
      <c r="J77" s="17"/>
    </row>
    <row r="78" spans="2:10" x14ac:dyDescent="0.4">
      <c r="B78" s="16"/>
      <c r="C78" s="7"/>
      <c r="D78" s="7"/>
      <c r="E78" s="7"/>
      <c r="F78" s="7"/>
      <c r="G78" s="7"/>
      <c r="H78" s="7"/>
      <c r="I78" s="7"/>
      <c r="J78" s="17"/>
    </row>
    <row r="79" spans="2:10" x14ac:dyDescent="0.4">
      <c r="B79" s="16"/>
      <c r="C79" s="7"/>
      <c r="D79" s="7"/>
      <c r="E79" s="7"/>
      <c r="F79" s="7"/>
      <c r="G79" s="7"/>
      <c r="H79" s="7"/>
      <c r="I79" s="7"/>
      <c r="J79" s="17"/>
    </row>
    <row r="80" spans="2:10" x14ac:dyDescent="0.4">
      <c r="B80" s="16"/>
      <c r="C80" s="7"/>
      <c r="D80" s="7"/>
      <c r="E80" s="7"/>
      <c r="F80" s="7"/>
      <c r="G80" s="7"/>
      <c r="H80" s="7"/>
      <c r="I80" s="7"/>
      <c r="J80" s="17"/>
    </row>
    <row r="81" spans="2:10" x14ac:dyDescent="0.4">
      <c r="B81" s="16"/>
      <c r="C81" s="7"/>
      <c r="D81" s="7"/>
      <c r="E81" s="7"/>
      <c r="F81" s="7"/>
      <c r="G81" s="7"/>
      <c r="H81" s="7"/>
      <c r="I81" s="7"/>
      <c r="J81" s="17"/>
    </row>
    <row r="82" spans="2:10" x14ac:dyDescent="0.4">
      <c r="B82" s="16"/>
      <c r="C82" s="7"/>
      <c r="D82" s="7"/>
      <c r="E82" s="7"/>
      <c r="F82" s="7"/>
      <c r="G82" s="7"/>
      <c r="H82" s="7"/>
      <c r="I82" s="7"/>
      <c r="J82" s="17"/>
    </row>
    <row r="83" spans="2:10" x14ac:dyDescent="0.4">
      <c r="B83" s="16"/>
      <c r="C83" s="7"/>
      <c r="D83" s="7"/>
      <c r="E83" s="7"/>
      <c r="F83" s="7"/>
      <c r="G83" s="7"/>
      <c r="H83" s="7"/>
      <c r="I83" s="7"/>
      <c r="J83" s="17"/>
    </row>
    <row r="84" spans="2:10" x14ac:dyDescent="0.4">
      <c r="B84" s="16"/>
      <c r="C84" s="7"/>
      <c r="D84" s="7"/>
      <c r="E84" s="7"/>
      <c r="F84" s="7"/>
      <c r="G84" s="7"/>
      <c r="H84" s="7"/>
      <c r="I84" s="7"/>
      <c r="J84" s="17"/>
    </row>
    <row r="85" spans="2:10" x14ac:dyDescent="0.4">
      <c r="B85" s="16"/>
      <c r="C85" s="7"/>
      <c r="D85" s="7"/>
      <c r="E85" s="7"/>
      <c r="F85" s="7"/>
      <c r="G85" s="7"/>
      <c r="H85" s="7"/>
      <c r="I85" s="7"/>
      <c r="J85" s="17"/>
    </row>
    <row r="86" spans="2:10" x14ac:dyDescent="0.4">
      <c r="B86" s="16"/>
      <c r="C86" s="7"/>
      <c r="D86" s="7"/>
      <c r="E86" s="7"/>
      <c r="F86" s="7"/>
      <c r="G86" s="7"/>
      <c r="H86" s="7"/>
      <c r="I86" s="7"/>
      <c r="J86" s="17"/>
    </row>
    <row r="87" spans="2:10" ht="14.25" thickBot="1" x14ac:dyDescent="0.45">
      <c r="B87" s="2"/>
      <c r="C87" s="3"/>
      <c r="D87" s="3"/>
      <c r="E87" s="3"/>
      <c r="F87" s="3"/>
      <c r="G87" s="3"/>
      <c r="H87" s="3"/>
      <c r="I87" s="3"/>
      <c r="J87" s="4"/>
    </row>
    <row r="88" spans="2:10" x14ac:dyDescent="0.4">
      <c r="B88" s="8" t="str">
        <f>"Version " &amp; Version</f>
        <v>Version 07312025-FINAL</v>
      </c>
      <c r="C88" s="1"/>
      <c r="D88" s="1"/>
      <c r="E88" s="1"/>
      <c r="F88" s="1"/>
      <c r="G88" s="1"/>
      <c r="H88" s="1"/>
      <c r="I88" s="1"/>
      <c r="J88" s="10"/>
    </row>
    <row r="89" spans="2:10" ht="15" x14ac:dyDescent="0.4">
      <c r="B89" s="379" t="s">
        <v>3</v>
      </c>
      <c r="C89" s="380"/>
      <c r="D89" s="380"/>
      <c r="E89" s="380"/>
      <c r="F89" s="380"/>
      <c r="G89" s="380"/>
      <c r="H89" s="380"/>
      <c r="I89" s="380"/>
      <c r="J89" s="381"/>
    </row>
    <row r="90" spans="2:10" ht="15" x14ac:dyDescent="0.4">
      <c r="B90" s="80"/>
      <c r="C90" s="37"/>
      <c r="D90" s="37"/>
      <c r="E90" s="37"/>
      <c r="F90" s="37" t="s">
        <v>1</v>
      </c>
      <c r="G90" s="37"/>
      <c r="H90" s="37"/>
      <c r="I90" s="37"/>
      <c r="J90" s="82"/>
    </row>
    <row r="91" spans="2:10" x14ac:dyDescent="0.4">
      <c r="B91" s="16"/>
      <c r="C91" s="7"/>
      <c r="D91" s="7"/>
      <c r="E91" s="7"/>
      <c r="F91" s="7"/>
      <c r="G91" s="7"/>
      <c r="H91" s="7"/>
      <c r="I91" s="7"/>
      <c r="J91" s="17"/>
    </row>
    <row r="92" spans="2:10" x14ac:dyDescent="0.4">
      <c r="B92" s="16"/>
      <c r="C92" s="7"/>
      <c r="D92" s="7"/>
      <c r="E92" s="7"/>
      <c r="F92" s="7"/>
      <c r="G92" s="7"/>
      <c r="H92" s="7"/>
      <c r="I92" s="7"/>
      <c r="J92" s="17"/>
    </row>
    <row r="93" spans="2:10" x14ac:dyDescent="0.4">
      <c r="B93" s="16"/>
      <c r="C93" s="7"/>
      <c r="D93" s="7"/>
      <c r="E93" s="7"/>
      <c r="F93" s="7"/>
      <c r="G93" s="7"/>
      <c r="H93" s="7"/>
      <c r="I93" s="7"/>
      <c r="J93" s="17"/>
    </row>
    <row r="94" spans="2:10" x14ac:dyDescent="0.4">
      <c r="B94" s="16"/>
      <c r="C94" s="7"/>
      <c r="D94" s="7"/>
      <c r="E94" s="7"/>
      <c r="F94" s="7"/>
      <c r="G94" s="7"/>
      <c r="H94" s="7"/>
      <c r="I94" s="7"/>
      <c r="J94" s="17"/>
    </row>
    <row r="95" spans="2:10" x14ac:dyDescent="0.4">
      <c r="B95" s="16"/>
      <c r="C95" s="7"/>
      <c r="D95" s="7"/>
      <c r="E95" s="7"/>
      <c r="F95" s="7"/>
      <c r="G95" s="7"/>
      <c r="H95" s="7"/>
      <c r="I95" s="7"/>
      <c r="J95" s="17"/>
    </row>
    <row r="96" spans="2:10" x14ac:dyDescent="0.4">
      <c r="B96" s="16"/>
      <c r="C96" s="7"/>
      <c r="D96" s="7"/>
      <c r="E96" s="7"/>
      <c r="F96" s="7"/>
      <c r="G96" s="7"/>
      <c r="H96" s="7"/>
      <c r="I96" s="7"/>
      <c r="J96" s="17"/>
    </row>
    <row r="97" spans="2:10" x14ac:dyDescent="0.4">
      <c r="B97" s="16"/>
      <c r="C97" s="7"/>
      <c r="D97" s="7"/>
      <c r="E97" s="7"/>
      <c r="F97" s="7"/>
      <c r="G97" s="7"/>
      <c r="H97" s="7"/>
      <c r="I97" s="7"/>
      <c r="J97" s="17"/>
    </row>
    <row r="98" spans="2:10" x14ac:dyDescent="0.4">
      <c r="B98" s="16"/>
      <c r="C98" s="7"/>
      <c r="D98" s="7"/>
      <c r="E98" s="7"/>
      <c r="F98" s="7"/>
      <c r="G98" s="7"/>
      <c r="H98" s="7"/>
      <c r="I98" s="7"/>
      <c r="J98" s="17"/>
    </row>
    <row r="99" spans="2:10" x14ac:dyDescent="0.4">
      <c r="B99" s="16"/>
      <c r="C99" s="7"/>
      <c r="D99" s="7"/>
      <c r="E99" s="7"/>
      <c r="F99" s="7"/>
      <c r="G99" s="7"/>
      <c r="H99" s="7"/>
      <c r="I99" s="7"/>
      <c r="J99" s="17"/>
    </row>
    <row r="100" spans="2:10" x14ac:dyDescent="0.4">
      <c r="B100" s="16"/>
      <c r="C100" s="7"/>
      <c r="D100" s="7"/>
      <c r="E100" s="7"/>
      <c r="F100" s="7"/>
      <c r="G100" s="7"/>
      <c r="H100" s="7"/>
      <c r="I100" s="7"/>
      <c r="J100" s="17"/>
    </row>
    <row r="101" spans="2:10" x14ac:dyDescent="0.4">
      <c r="B101" s="16"/>
      <c r="C101" s="7"/>
      <c r="D101" s="7"/>
      <c r="E101" s="7"/>
      <c r="F101" s="7"/>
      <c r="G101" s="7"/>
      <c r="H101" s="7"/>
      <c r="I101" s="7"/>
      <c r="J101" s="17"/>
    </row>
    <row r="102" spans="2:10" x14ac:dyDescent="0.4">
      <c r="B102" s="16"/>
      <c r="C102" s="7"/>
      <c r="D102" s="7"/>
      <c r="E102" s="7"/>
      <c r="F102" s="7"/>
      <c r="G102" s="7"/>
      <c r="H102" s="7"/>
      <c r="I102" s="7"/>
      <c r="J102" s="17"/>
    </row>
    <row r="103" spans="2:10" x14ac:dyDescent="0.4">
      <c r="B103" s="16"/>
      <c r="C103" s="7"/>
      <c r="D103" s="7"/>
      <c r="E103" s="7"/>
      <c r="F103" s="7"/>
      <c r="G103" s="7"/>
      <c r="H103" s="7"/>
      <c r="I103" s="7"/>
      <c r="J103" s="17"/>
    </row>
    <row r="104" spans="2:10" x14ac:dyDescent="0.4">
      <c r="B104" s="16"/>
      <c r="C104" s="7"/>
      <c r="D104" s="7"/>
      <c r="E104" s="7"/>
      <c r="F104" s="7"/>
      <c r="G104" s="7"/>
      <c r="H104" s="7"/>
      <c r="I104" s="7"/>
      <c r="J104" s="17"/>
    </row>
    <row r="105" spans="2:10" x14ac:dyDescent="0.4">
      <c r="B105" s="16"/>
      <c r="C105" s="7"/>
      <c r="D105" s="7"/>
      <c r="E105" s="7"/>
      <c r="F105" s="7"/>
      <c r="G105" s="7"/>
      <c r="H105" s="7"/>
      <c r="I105" s="7"/>
      <c r="J105" s="17"/>
    </row>
    <row r="106" spans="2:10" x14ac:dyDescent="0.4">
      <c r="B106" s="16"/>
      <c r="C106" s="7"/>
      <c r="D106" s="7"/>
      <c r="E106" s="7"/>
      <c r="F106" s="7"/>
      <c r="G106" s="7"/>
      <c r="H106" s="7"/>
      <c r="I106" s="7"/>
      <c r="J106" s="17"/>
    </row>
    <row r="107" spans="2:10" x14ac:dyDescent="0.4">
      <c r="B107" s="16"/>
      <c r="C107" s="7"/>
      <c r="D107" s="7"/>
      <c r="E107" s="7"/>
      <c r="F107" s="7"/>
      <c r="G107" s="7"/>
      <c r="H107" s="7"/>
      <c r="I107" s="7"/>
      <c r="J107" s="17"/>
    </row>
    <row r="108" spans="2:10" x14ac:dyDescent="0.4">
      <c r="B108" s="16"/>
      <c r="C108" s="7"/>
      <c r="D108" s="7"/>
      <c r="E108" s="7"/>
      <c r="F108" s="7"/>
      <c r="G108" s="7"/>
      <c r="H108" s="7"/>
      <c r="I108" s="7"/>
      <c r="J108" s="17"/>
    </row>
    <row r="109" spans="2:10" x14ac:dyDescent="0.4">
      <c r="B109" s="16"/>
      <c r="C109" s="7"/>
      <c r="D109" s="7"/>
      <c r="E109" s="7"/>
      <c r="F109" s="7"/>
      <c r="G109" s="7"/>
      <c r="H109" s="7"/>
      <c r="I109" s="7"/>
      <c r="J109" s="17"/>
    </row>
    <row r="110" spans="2:10" x14ac:dyDescent="0.4">
      <c r="B110" s="16"/>
      <c r="C110" s="7"/>
      <c r="D110" s="7"/>
      <c r="E110" s="7"/>
      <c r="F110" s="7"/>
      <c r="G110" s="7"/>
      <c r="H110" s="7"/>
      <c r="I110" s="7"/>
      <c r="J110" s="17"/>
    </row>
    <row r="111" spans="2:10" x14ac:dyDescent="0.4">
      <c r="B111" s="16"/>
      <c r="C111" s="7"/>
      <c r="D111" s="7"/>
      <c r="E111" s="7"/>
      <c r="F111" s="7"/>
      <c r="G111" s="7"/>
      <c r="H111" s="7"/>
      <c r="I111" s="7"/>
      <c r="J111" s="17"/>
    </row>
    <row r="112" spans="2:10" x14ac:dyDescent="0.4">
      <c r="B112" s="16"/>
      <c r="C112" s="7"/>
      <c r="D112" s="7"/>
      <c r="E112" s="7"/>
      <c r="F112" s="7"/>
      <c r="G112" s="7"/>
      <c r="H112" s="7"/>
      <c r="I112" s="7"/>
      <c r="J112" s="17"/>
    </row>
    <row r="113" spans="2:10" x14ac:dyDescent="0.4">
      <c r="B113" s="16"/>
      <c r="C113" s="7"/>
      <c r="D113" s="7"/>
      <c r="E113" s="7"/>
      <c r="F113" s="7"/>
      <c r="G113" s="7"/>
      <c r="H113" s="7"/>
      <c r="I113" s="7"/>
      <c r="J113" s="17"/>
    </row>
    <row r="114" spans="2:10" x14ac:dyDescent="0.4">
      <c r="B114" s="16"/>
      <c r="C114" s="7"/>
      <c r="D114" s="7"/>
      <c r="E114" s="7"/>
      <c r="F114" s="7"/>
      <c r="G114" s="7"/>
      <c r="H114" s="7"/>
      <c r="I114" s="7"/>
      <c r="J114" s="17"/>
    </row>
    <row r="115" spans="2:10" x14ac:dyDescent="0.4">
      <c r="B115" s="16"/>
      <c r="C115" s="7"/>
      <c r="D115" s="7"/>
      <c r="E115" s="7"/>
      <c r="F115" s="7"/>
      <c r="G115" s="7"/>
      <c r="H115" s="7"/>
      <c r="I115" s="7"/>
      <c r="J115" s="17"/>
    </row>
    <row r="116" spans="2:10" x14ac:dyDescent="0.4">
      <c r="B116" s="16"/>
      <c r="C116" s="7"/>
      <c r="D116" s="7"/>
      <c r="E116" s="7"/>
      <c r="F116" s="7"/>
      <c r="G116" s="7"/>
      <c r="H116" s="7"/>
      <c r="I116" s="7"/>
      <c r="J116" s="17"/>
    </row>
    <row r="117" spans="2:10" ht="14.25" thickBot="1" x14ac:dyDescent="0.45">
      <c r="B117" s="2"/>
      <c r="C117" s="3"/>
      <c r="D117" s="3"/>
      <c r="E117" s="3"/>
      <c r="F117" s="3"/>
      <c r="G117" s="3"/>
      <c r="H117" s="3"/>
      <c r="I117" s="3"/>
      <c r="J117" s="4"/>
    </row>
  </sheetData>
  <sheetProtection algorithmName="SHA-512" hashValue="FA3GfUZhldvxSK3zYMJgpUDMjmWMaaSBxW2aTDkvEYJbc2SDviLw7ZpTdrhzWJkwGEbQcu/6mX2Mo8cnIdr79A==" saltValue="P6BuiZntYxxWr4kYPqD3lw==" spinCount="100000" sheet="1" objects="1" scenarios="1" selectLockedCells="1"/>
  <mergeCells count="5">
    <mergeCell ref="B89:J89"/>
    <mergeCell ref="B3:J3"/>
    <mergeCell ref="B5:J5"/>
    <mergeCell ref="B41:J41"/>
    <mergeCell ref="B6:J6"/>
  </mergeCells>
  <phoneticPr fontId="29" type="noConversion"/>
  <pageMargins left="1" right="1" top="1" bottom="1" header="0.5" footer="0.5"/>
  <pageSetup scale="92" fitToHeight="0" orientation="portrait" r:id="rId1"/>
  <rowBreaks count="1" manualBreakCount="1">
    <brk id="39" min="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N91"/>
  <sheetViews>
    <sheetView showGridLines="0" topLeftCell="A20" zoomScaleNormal="100" workbookViewId="0">
      <selection activeCell="E80" sqref="E80:K80"/>
    </sheetView>
  </sheetViews>
  <sheetFormatPr defaultColWidth="9.19921875" defaultRowHeight="13.9" x14ac:dyDescent="0.4"/>
  <cols>
    <col min="1" max="1" width="3.46484375" style="14" customWidth="1"/>
    <col min="2" max="2" width="6.73046875" style="14" customWidth="1"/>
    <col min="3" max="11" width="9.19921875" style="14" customWidth="1"/>
    <col min="12" max="12" width="5.73046875" style="14" customWidth="1"/>
    <col min="13" max="16384" width="9.19921875" style="14"/>
  </cols>
  <sheetData>
    <row r="1" spans="2:14" ht="14.25" thickBot="1" x14ac:dyDescent="0.45"/>
    <row r="2" spans="2:14" x14ac:dyDescent="0.4">
      <c r="B2" s="89" t="str">
        <f>"Version " &amp; Version</f>
        <v>Version 07312025-FINAL</v>
      </c>
      <c r="C2" s="1"/>
      <c r="D2" s="1"/>
      <c r="E2" s="1"/>
      <c r="F2" s="1"/>
      <c r="G2" s="1"/>
      <c r="H2" s="1"/>
      <c r="I2" s="1"/>
      <c r="J2" s="1"/>
      <c r="K2" s="1"/>
      <c r="L2" s="46"/>
    </row>
    <row r="3" spans="2:14" ht="15" x14ac:dyDescent="0.4">
      <c r="B3" s="379" t="s">
        <v>4</v>
      </c>
      <c r="C3" s="380"/>
      <c r="D3" s="380"/>
      <c r="E3" s="380"/>
      <c r="F3" s="380"/>
      <c r="G3" s="380"/>
      <c r="H3" s="380"/>
      <c r="I3" s="380"/>
      <c r="J3" s="380"/>
      <c r="K3" s="380"/>
      <c r="L3" s="381"/>
    </row>
    <row r="4" spans="2:14" ht="15" x14ac:dyDescent="0.4">
      <c r="B4" s="379" t="s">
        <v>5</v>
      </c>
      <c r="C4" s="380"/>
      <c r="D4" s="380"/>
      <c r="E4" s="380"/>
      <c r="F4" s="380"/>
      <c r="G4" s="380"/>
      <c r="H4" s="380"/>
      <c r="I4" s="380"/>
      <c r="J4" s="380"/>
      <c r="K4" s="380"/>
      <c r="L4" s="381"/>
      <c r="N4" s="35"/>
    </row>
    <row r="5" spans="2:14" ht="15" x14ac:dyDescent="0.4">
      <c r="B5" s="379" t="str">
        <f>Title1</f>
        <v/>
      </c>
      <c r="C5" s="380"/>
      <c r="D5" s="380"/>
      <c r="E5" s="380"/>
      <c r="F5" s="380"/>
      <c r="G5" s="380"/>
      <c r="H5" s="380"/>
      <c r="I5" s="380"/>
      <c r="J5" s="380"/>
      <c r="K5" s="380"/>
      <c r="L5" s="381"/>
    </row>
    <row r="6" spans="2:14" ht="15" x14ac:dyDescent="0.4">
      <c r="B6" s="379" t="str">
        <f>Title2</f>
        <v/>
      </c>
      <c r="C6" s="380"/>
      <c r="D6" s="380"/>
      <c r="E6" s="380"/>
      <c r="F6" s="380"/>
      <c r="G6" s="380"/>
      <c r="H6" s="380"/>
      <c r="I6" s="380"/>
      <c r="J6" s="380"/>
      <c r="K6" s="380"/>
      <c r="L6" s="381"/>
    </row>
    <row r="7" spans="2:14" ht="15" x14ac:dyDescent="0.4">
      <c r="B7" s="80"/>
      <c r="C7" s="37"/>
      <c r="D7" s="37"/>
      <c r="E7" s="37"/>
      <c r="F7" s="37"/>
      <c r="G7" s="37"/>
      <c r="H7" s="37"/>
      <c r="I7" s="37"/>
      <c r="J7" s="37"/>
      <c r="K7" s="37"/>
      <c r="L7" s="82"/>
    </row>
    <row r="8" spans="2:14" ht="15" x14ac:dyDescent="0.4">
      <c r="B8" s="80"/>
      <c r="C8" s="37"/>
      <c r="D8" s="37"/>
      <c r="E8" s="37"/>
      <c r="F8" s="37"/>
      <c r="G8" s="37"/>
      <c r="H8" s="37"/>
      <c r="I8" s="37"/>
      <c r="J8" s="37"/>
      <c r="K8" s="37"/>
      <c r="L8" s="82"/>
    </row>
    <row r="9" spans="2:14" ht="15" x14ac:dyDescent="0.4">
      <c r="B9" s="80"/>
      <c r="C9" s="37"/>
      <c r="D9" s="37"/>
      <c r="E9" s="37"/>
      <c r="F9" s="37"/>
      <c r="G9" s="37"/>
      <c r="H9" s="37"/>
      <c r="I9" s="37"/>
      <c r="J9" s="37"/>
      <c r="K9" s="37"/>
      <c r="L9" s="82"/>
    </row>
    <row r="10" spans="2:14" ht="15" x14ac:dyDescent="0.4">
      <c r="B10" s="80"/>
      <c r="C10" s="37"/>
      <c r="D10" s="37"/>
      <c r="E10" s="37"/>
      <c r="F10" s="37"/>
      <c r="G10" s="37"/>
      <c r="H10" s="37"/>
      <c r="I10" s="37"/>
      <c r="J10" s="37"/>
      <c r="K10" s="37"/>
      <c r="L10" s="82"/>
    </row>
    <row r="11" spans="2:14" ht="15" x14ac:dyDescent="0.4">
      <c r="B11" s="80"/>
      <c r="C11" s="37"/>
      <c r="D11" s="37"/>
      <c r="E11" s="37"/>
      <c r="F11" s="37"/>
      <c r="G11" s="37"/>
      <c r="H11" s="37"/>
      <c r="I11" s="37"/>
      <c r="J11" s="37"/>
      <c r="K11" s="37"/>
      <c r="L11" s="82"/>
    </row>
    <row r="12" spans="2:14" ht="15" x14ac:dyDescent="0.4">
      <c r="B12" s="80"/>
      <c r="C12" s="37"/>
      <c r="D12" s="37"/>
      <c r="E12" s="37"/>
      <c r="F12" s="37"/>
      <c r="G12" s="37"/>
      <c r="H12" s="37"/>
      <c r="I12" s="37"/>
      <c r="J12" s="37"/>
      <c r="K12" s="37"/>
      <c r="L12" s="82"/>
    </row>
    <row r="13" spans="2:14" ht="15" x14ac:dyDescent="0.4">
      <c r="B13" s="80"/>
      <c r="C13" s="37"/>
      <c r="D13" s="37"/>
      <c r="E13" s="37"/>
      <c r="F13" s="37"/>
      <c r="G13" s="37"/>
      <c r="H13" s="37"/>
      <c r="I13" s="37"/>
      <c r="J13" s="37"/>
      <c r="K13" s="37"/>
      <c r="L13" s="82"/>
    </row>
    <row r="14" spans="2:14" ht="15" x14ac:dyDescent="0.4">
      <c r="B14" s="80"/>
      <c r="C14" s="37"/>
      <c r="D14" s="37"/>
      <c r="E14" s="37"/>
      <c r="F14" s="37"/>
      <c r="G14" s="37"/>
      <c r="H14" s="37"/>
      <c r="I14" s="37"/>
      <c r="J14" s="37"/>
      <c r="K14" s="37"/>
      <c r="L14" s="82"/>
    </row>
    <row r="15" spans="2:14" ht="15" x14ac:dyDescent="0.4">
      <c r="B15" s="80"/>
      <c r="C15" s="37"/>
      <c r="D15" s="37"/>
      <c r="E15" s="37"/>
      <c r="F15" s="37"/>
      <c r="G15" s="37"/>
      <c r="H15" s="37"/>
      <c r="I15" s="37"/>
      <c r="J15" s="37"/>
      <c r="K15" s="37"/>
      <c r="L15" s="82"/>
    </row>
    <row r="16" spans="2:14" ht="15" x14ac:dyDescent="0.4">
      <c r="B16" s="80"/>
      <c r="C16" s="37"/>
      <c r="D16" s="37"/>
      <c r="E16" s="37"/>
      <c r="F16" s="37"/>
      <c r="G16" s="37"/>
      <c r="H16" s="37"/>
      <c r="I16" s="37"/>
      <c r="J16" s="37"/>
      <c r="K16" s="37"/>
      <c r="L16" s="82"/>
    </row>
    <row r="17" spans="2:14" ht="15" x14ac:dyDescent="0.4">
      <c r="B17" s="80"/>
      <c r="C17" s="37"/>
      <c r="D17" s="37"/>
      <c r="E17" s="37"/>
      <c r="F17" s="37"/>
      <c r="G17" s="37"/>
      <c r="H17" s="37"/>
      <c r="I17" s="37"/>
      <c r="J17" s="37"/>
      <c r="K17" s="37"/>
      <c r="L17" s="82"/>
    </row>
    <row r="18" spans="2:14" ht="15" x14ac:dyDescent="0.4">
      <c r="B18" s="80"/>
      <c r="C18" s="37"/>
      <c r="D18" s="37"/>
      <c r="E18" s="37"/>
      <c r="F18" s="37"/>
      <c r="G18" s="37"/>
      <c r="H18" s="37"/>
      <c r="I18" s="37"/>
      <c r="J18" s="37"/>
      <c r="K18" s="37"/>
      <c r="L18" s="82"/>
    </row>
    <row r="19" spans="2:14" ht="15" x14ac:dyDescent="0.4">
      <c r="B19" s="80"/>
      <c r="C19" s="37"/>
      <c r="D19" s="37"/>
      <c r="E19" s="37"/>
      <c r="F19" s="37"/>
      <c r="G19" s="37"/>
      <c r="H19" s="37"/>
      <c r="I19" s="37"/>
      <c r="J19" s="37"/>
      <c r="K19" s="37"/>
      <c r="L19" s="82"/>
    </row>
    <row r="20" spans="2:14" ht="15" x14ac:dyDescent="0.4">
      <c r="B20" s="80"/>
      <c r="C20" s="37"/>
      <c r="D20" s="37"/>
      <c r="E20" s="37"/>
      <c r="F20" s="37"/>
      <c r="G20" s="37"/>
      <c r="H20" s="37"/>
      <c r="I20" s="37"/>
      <c r="J20" s="37"/>
      <c r="K20" s="37"/>
      <c r="L20" s="82"/>
    </row>
    <row r="21" spans="2:14" ht="15" x14ac:dyDescent="0.4">
      <c r="B21" s="80"/>
      <c r="C21" s="37"/>
      <c r="D21" s="37"/>
      <c r="E21" s="37"/>
      <c r="F21" s="37"/>
      <c r="G21" s="37"/>
      <c r="H21" s="37"/>
      <c r="I21" s="37"/>
      <c r="J21" s="37"/>
      <c r="K21" s="37"/>
      <c r="L21" s="82"/>
    </row>
    <row r="22" spans="2:14" ht="15" x14ac:dyDescent="0.4">
      <c r="B22" s="80"/>
      <c r="C22" s="37"/>
      <c r="D22" s="37"/>
      <c r="E22" s="37"/>
      <c r="F22" s="37"/>
      <c r="G22" s="37"/>
      <c r="H22" s="37"/>
      <c r="I22" s="37"/>
      <c r="J22" s="37"/>
      <c r="K22" s="37"/>
      <c r="L22" s="82"/>
    </row>
    <row r="23" spans="2:14" ht="15" x14ac:dyDescent="0.4">
      <c r="B23" s="80"/>
      <c r="C23" s="37"/>
      <c r="D23" s="37"/>
      <c r="E23" s="37"/>
      <c r="F23" s="37"/>
      <c r="G23" s="37"/>
      <c r="H23" s="37"/>
      <c r="I23" s="37"/>
      <c r="J23" s="37"/>
      <c r="K23" s="37"/>
      <c r="L23" s="82"/>
    </row>
    <row r="24" spans="2:14" ht="15" x14ac:dyDescent="0.4">
      <c r="B24" s="80"/>
      <c r="C24" s="37"/>
      <c r="D24" s="37"/>
      <c r="E24" s="37"/>
      <c r="F24" s="37"/>
      <c r="G24" s="37"/>
      <c r="H24" s="37"/>
      <c r="I24" s="37"/>
      <c r="J24" s="37"/>
      <c r="K24" s="37"/>
      <c r="L24" s="82"/>
    </row>
    <row r="25" spans="2:14" ht="15" x14ac:dyDescent="0.4">
      <c r="B25" s="80"/>
      <c r="C25" s="37"/>
      <c r="D25" s="37"/>
      <c r="E25" s="37"/>
      <c r="F25" s="37"/>
      <c r="G25" s="37"/>
      <c r="H25" s="37"/>
      <c r="I25" s="37"/>
      <c r="J25" s="37"/>
      <c r="K25" s="37"/>
      <c r="L25" s="82"/>
      <c r="N25" s="35"/>
    </row>
    <row r="26" spans="2:14" ht="15" x14ac:dyDescent="0.4">
      <c r="B26" s="80"/>
      <c r="C26" s="37"/>
      <c r="D26" s="37"/>
      <c r="E26" s="37"/>
      <c r="F26" s="37"/>
      <c r="G26" s="37"/>
      <c r="H26" s="37"/>
      <c r="I26" s="37"/>
      <c r="J26" s="37"/>
      <c r="K26" s="37"/>
      <c r="L26" s="82"/>
    </row>
    <row r="27" spans="2:14" ht="15" x14ac:dyDescent="0.4">
      <c r="B27" s="80"/>
      <c r="C27" s="37"/>
      <c r="D27" s="37"/>
      <c r="E27" s="37"/>
      <c r="F27" s="37"/>
      <c r="G27" s="37"/>
      <c r="H27" s="37"/>
      <c r="I27" s="37"/>
      <c r="J27" s="37"/>
      <c r="K27" s="37"/>
      <c r="L27" s="82"/>
    </row>
    <row r="28" spans="2:14" ht="15" x14ac:dyDescent="0.4">
      <c r="B28" s="80"/>
      <c r="C28" s="37"/>
      <c r="D28" s="37"/>
      <c r="E28" s="37"/>
      <c r="F28" s="37"/>
      <c r="G28" s="37"/>
      <c r="H28" s="37"/>
      <c r="I28" s="37"/>
      <c r="J28" s="37"/>
      <c r="K28" s="37"/>
      <c r="L28" s="82"/>
    </row>
    <row r="29" spans="2:14" ht="15" x14ac:dyDescent="0.4">
      <c r="B29" s="80"/>
      <c r="C29" s="37"/>
      <c r="D29" s="37"/>
      <c r="E29" s="37"/>
      <c r="F29" s="37"/>
      <c r="G29" s="37"/>
      <c r="H29" s="37"/>
      <c r="I29" s="37"/>
      <c r="J29" s="37"/>
      <c r="K29" s="37"/>
      <c r="L29" s="82"/>
    </row>
    <row r="30" spans="2:14" ht="15" x14ac:dyDescent="0.4">
      <c r="B30" s="80"/>
      <c r="C30" s="37"/>
      <c r="D30" s="37"/>
      <c r="E30" s="37"/>
      <c r="F30" s="37"/>
      <c r="G30" s="37"/>
      <c r="H30" s="37"/>
      <c r="I30" s="37"/>
      <c r="J30" s="37"/>
      <c r="K30" s="37"/>
      <c r="L30" s="82"/>
    </row>
    <row r="31" spans="2:14" ht="15" x14ac:dyDescent="0.4">
      <c r="B31" s="80"/>
      <c r="C31" s="37"/>
      <c r="D31" s="37"/>
      <c r="E31" s="37"/>
      <c r="F31" s="37"/>
      <c r="G31" s="37"/>
      <c r="H31" s="37"/>
      <c r="I31" s="37"/>
      <c r="J31" s="37"/>
      <c r="K31" s="37"/>
      <c r="L31" s="82"/>
    </row>
    <row r="32" spans="2:14" ht="15" x14ac:dyDescent="0.4">
      <c r="B32" s="80"/>
      <c r="C32" s="37"/>
      <c r="D32" s="37"/>
      <c r="E32" s="37"/>
      <c r="F32" s="37"/>
      <c r="G32" s="37"/>
      <c r="H32" s="37"/>
      <c r="I32" s="37"/>
      <c r="J32" s="37"/>
      <c r="K32" s="37"/>
      <c r="L32" s="82"/>
    </row>
    <row r="33" spans="2:13" ht="15.4" x14ac:dyDescent="0.45">
      <c r="B33" s="80"/>
      <c r="C33" s="7"/>
      <c r="K33" s="5"/>
      <c r="L33" s="82"/>
    </row>
    <row r="34" spans="2:13" ht="15.4" x14ac:dyDescent="0.45">
      <c r="B34" s="80"/>
      <c r="C34" s="7"/>
      <c r="K34" s="5"/>
      <c r="L34" s="82"/>
    </row>
    <row r="35" spans="2:13" ht="15.4" x14ac:dyDescent="0.45">
      <c r="B35" s="80"/>
      <c r="C35" s="7"/>
      <c r="K35" s="5"/>
      <c r="L35" s="82"/>
    </row>
    <row r="36" spans="2:13" ht="15.4" x14ac:dyDescent="0.45">
      <c r="B36" s="80"/>
      <c r="C36" s="7"/>
      <c r="K36" s="5"/>
      <c r="L36" s="82"/>
    </row>
    <row r="37" spans="2:13" ht="15.4" x14ac:dyDescent="0.45">
      <c r="B37" s="80"/>
      <c r="C37" s="7"/>
      <c r="K37" s="5"/>
      <c r="L37" s="82"/>
    </row>
    <row r="38" spans="2:13" ht="15.4" x14ac:dyDescent="0.45">
      <c r="B38" s="80"/>
      <c r="C38" s="7"/>
      <c r="K38" s="5"/>
      <c r="L38" s="82"/>
    </row>
    <row r="39" spans="2:13" ht="15.4" x14ac:dyDescent="0.45">
      <c r="B39" s="80"/>
      <c r="C39" s="7"/>
      <c r="K39" s="5"/>
      <c r="L39" s="82"/>
    </row>
    <row r="40" spans="2:13" ht="15.4" x14ac:dyDescent="0.45">
      <c r="B40" s="80"/>
      <c r="C40" s="7"/>
      <c r="K40" s="5"/>
      <c r="L40" s="82"/>
    </row>
    <row r="41" spans="2:13" ht="15.4" x14ac:dyDescent="0.45">
      <c r="B41" s="80"/>
      <c r="C41" s="7"/>
      <c r="K41" s="5"/>
      <c r="L41" s="82"/>
    </row>
    <row r="42" spans="2:13" ht="15.4" x14ac:dyDescent="0.45">
      <c r="B42" s="80"/>
      <c r="C42" s="7"/>
      <c r="K42" s="5"/>
      <c r="L42" s="82"/>
    </row>
    <row r="43" spans="2:13" ht="15.4" x14ac:dyDescent="0.45">
      <c r="B43" s="80"/>
      <c r="C43" s="7"/>
      <c r="K43" s="5"/>
      <c r="L43" s="82"/>
    </row>
    <row r="44" spans="2:13" ht="21.7" customHeight="1" x14ac:dyDescent="0.45">
      <c r="B44" s="16"/>
      <c r="C44" s="48"/>
      <c r="D44" s="382"/>
      <c r="E44" s="383"/>
      <c r="F44" s="383"/>
      <c r="G44" s="383"/>
      <c r="H44" s="383"/>
      <c r="I44" s="383"/>
      <c r="J44" s="383"/>
      <c r="K44" s="39"/>
      <c r="L44" s="90"/>
    </row>
    <row r="45" spans="2:13" ht="15.4" x14ac:dyDescent="0.45">
      <c r="B45" s="16"/>
      <c r="C45" s="48"/>
      <c r="D45" s="5" t="s">
        <v>6</v>
      </c>
      <c r="E45" s="5"/>
      <c r="F45" s="384" t="s">
        <v>257</v>
      </c>
      <c r="G45" s="384"/>
      <c r="H45" s="384"/>
      <c r="I45" s="384"/>
      <c r="J45" s="384"/>
      <c r="K45" s="39"/>
      <c r="L45" s="90"/>
      <c r="M45" s="35" t="str">
        <f>IF(F45="","&lt;&lt;&lt; Required Information","")</f>
        <v/>
      </c>
    </row>
    <row r="46" spans="2:13" ht="13.5" customHeight="1" x14ac:dyDescent="0.45">
      <c r="B46" s="16"/>
      <c r="C46" s="5"/>
      <c r="D46" s="33" t="s">
        <v>7</v>
      </c>
      <c r="E46" s="91"/>
      <c r="F46" s="91"/>
      <c r="G46" s="91"/>
      <c r="H46" s="91"/>
      <c r="I46" s="91"/>
      <c r="J46" s="91"/>
      <c r="K46" s="5"/>
      <c r="L46" s="17"/>
      <c r="M46" s="35"/>
    </row>
    <row r="47" spans="2:13" ht="10.5" customHeight="1" x14ac:dyDescent="0.45">
      <c r="B47" s="16"/>
      <c r="C47" s="5"/>
      <c r="D47" s="33"/>
      <c r="E47" s="91"/>
      <c r="F47" s="91"/>
      <c r="G47" s="91"/>
      <c r="H47" s="91"/>
      <c r="I47" s="91"/>
      <c r="J47" s="91"/>
      <c r="K47" s="5"/>
      <c r="L47" s="17"/>
      <c r="M47" s="35"/>
    </row>
    <row r="48" spans="2:13" ht="15.4" x14ac:dyDescent="0.45">
      <c r="B48" s="16"/>
      <c r="C48" s="7"/>
      <c r="D48" s="5" t="s">
        <v>8</v>
      </c>
      <c r="E48" s="5"/>
      <c r="F48" s="384" t="s">
        <v>249</v>
      </c>
      <c r="G48" s="384"/>
      <c r="H48" s="384"/>
      <c r="I48" s="384"/>
      <c r="J48" s="384"/>
      <c r="K48" s="7"/>
      <c r="L48" s="17"/>
      <c r="M48" s="35" t="str">
        <f>IF(F48="","&lt;&lt;&lt; Required Information","")</f>
        <v/>
      </c>
    </row>
    <row r="49" spans="2:13" ht="9.75" customHeight="1" x14ac:dyDescent="0.45">
      <c r="B49" s="16"/>
      <c r="C49" s="7"/>
      <c r="D49" s="91"/>
      <c r="E49" s="91"/>
      <c r="F49" s="91"/>
      <c r="G49" s="91"/>
      <c r="H49" s="91"/>
      <c r="I49" s="91"/>
      <c r="J49" s="91"/>
      <c r="K49" s="7"/>
      <c r="L49" s="17"/>
      <c r="M49" s="35"/>
    </row>
    <row r="50" spans="2:13" ht="15.75" customHeight="1" x14ac:dyDescent="0.45">
      <c r="B50" s="16"/>
      <c r="C50" s="7"/>
      <c r="D50" s="61" t="s">
        <v>9</v>
      </c>
      <c r="E50" s="91"/>
      <c r="F50" s="91"/>
      <c r="G50" s="91"/>
      <c r="H50" s="91"/>
      <c r="I50" s="91"/>
      <c r="J50" s="91"/>
      <c r="K50" s="7"/>
      <c r="L50" s="17"/>
      <c r="M50" s="35"/>
    </row>
    <row r="51" spans="2:13" ht="15.4" x14ac:dyDescent="0.45">
      <c r="B51" s="16"/>
      <c r="C51" s="7"/>
      <c r="D51" s="5" t="s">
        <v>10</v>
      </c>
      <c r="E51" s="5"/>
      <c r="F51" s="384" t="s">
        <v>255</v>
      </c>
      <c r="G51" s="384"/>
      <c r="H51" s="384"/>
      <c r="I51" s="384"/>
      <c r="J51" s="384"/>
      <c r="K51" s="7"/>
      <c r="L51" s="17"/>
      <c r="M51" s="35" t="str">
        <f>IF(F51="","&lt;&lt;&lt; Required Information","")</f>
        <v/>
      </c>
    </row>
    <row r="52" spans="2:13" ht="19.5" customHeight="1" x14ac:dyDescent="0.45">
      <c r="B52" s="16"/>
      <c r="C52" s="7"/>
      <c r="D52" s="5"/>
      <c r="E52" s="5"/>
      <c r="F52" s="5"/>
      <c r="G52" s="5"/>
      <c r="H52" s="5"/>
      <c r="I52" s="5"/>
      <c r="J52" s="5"/>
      <c r="K52" s="7"/>
      <c r="L52" s="17"/>
    </row>
    <row r="53" spans="2:13" ht="15.4" x14ac:dyDescent="0.45">
      <c r="B53" s="16"/>
      <c r="C53" s="7"/>
      <c r="D53" s="384" t="s">
        <v>256</v>
      </c>
      <c r="E53" s="384"/>
      <c r="F53" s="384"/>
      <c r="G53" s="384"/>
      <c r="H53" s="5"/>
      <c r="I53" s="385">
        <v>45908</v>
      </c>
      <c r="J53" s="385"/>
      <c r="K53" s="7"/>
      <c r="L53" s="17"/>
      <c r="M53" s="35" t="str">
        <f>IF(OR(D53="",I53=""),"&lt;&lt;&lt; Required Information","")</f>
        <v/>
      </c>
    </row>
    <row r="54" spans="2:13" ht="15.4" x14ac:dyDescent="0.45">
      <c r="B54" s="16"/>
      <c r="C54" s="7"/>
      <c r="D54" s="51" t="s">
        <v>11</v>
      </c>
      <c r="E54" s="51"/>
      <c r="F54" s="92"/>
      <c r="G54" s="92"/>
      <c r="H54" s="5"/>
      <c r="I54" s="51" t="s">
        <v>12</v>
      </c>
      <c r="J54" s="51"/>
      <c r="K54" s="7"/>
      <c r="L54" s="17"/>
    </row>
    <row r="55" spans="2:13" ht="15.4" x14ac:dyDescent="0.45">
      <c r="B55" s="16"/>
      <c r="C55" s="7"/>
      <c r="D55" s="5"/>
      <c r="E55" s="5"/>
      <c r="F55"/>
      <c r="G55"/>
      <c r="H55" s="5"/>
      <c r="I55" s="5"/>
      <c r="J55" s="5"/>
      <c r="K55" s="7"/>
      <c r="L55" s="17"/>
    </row>
    <row r="56" spans="2:13" ht="15.4" x14ac:dyDescent="0.45">
      <c r="B56" s="16"/>
      <c r="C56" s="7"/>
      <c r="D56" s="386" t="s">
        <v>13</v>
      </c>
      <c r="E56" s="387"/>
      <c r="F56" s="387"/>
      <c r="G56" s="387"/>
      <c r="H56" s="387"/>
      <c r="I56" s="387"/>
      <c r="J56" s="387"/>
      <c r="K56" s="7"/>
      <c r="L56" s="17"/>
    </row>
    <row r="57" spans="2:13" ht="15.4" x14ac:dyDescent="0.45">
      <c r="B57" s="16"/>
      <c r="C57" s="7"/>
      <c r="D57" s="5" t="s">
        <v>14</v>
      </c>
      <c r="E57" s="5"/>
      <c r="F57"/>
      <c r="G57"/>
      <c r="H57" s="5"/>
      <c r="I57" s="5"/>
      <c r="J57" s="5"/>
      <c r="K57" s="7"/>
      <c r="L57" s="17"/>
    </row>
    <row r="58" spans="2:13" ht="15.4" x14ac:dyDescent="0.45">
      <c r="B58" s="16"/>
      <c r="C58" s="7"/>
      <c r="D58" s="5"/>
      <c r="E58" s="5"/>
      <c r="F58"/>
      <c r="G58"/>
      <c r="H58" s="5"/>
      <c r="I58" s="5"/>
      <c r="J58" s="5"/>
      <c r="K58" s="7"/>
      <c r="L58" s="17"/>
    </row>
    <row r="59" spans="2:13" ht="8.25" customHeight="1" thickBot="1" x14ac:dyDescent="0.45">
      <c r="B59" s="2"/>
      <c r="C59" s="3"/>
      <c r="D59" s="3"/>
      <c r="E59" s="3"/>
      <c r="F59" s="3"/>
      <c r="G59" s="3"/>
      <c r="H59" s="3"/>
      <c r="I59" s="3"/>
      <c r="J59" s="3"/>
      <c r="K59" s="3"/>
      <c r="L59" s="4"/>
    </row>
    <row r="60" spans="2:13" ht="14.25" thickBot="1" x14ac:dyDescent="0.45"/>
    <row r="61" spans="2:13" x14ac:dyDescent="0.4">
      <c r="B61" s="89" t="str">
        <f>"Version " &amp; Version</f>
        <v>Version 07312025-FINAL</v>
      </c>
      <c r="C61" s="1"/>
      <c r="D61" s="1"/>
      <c r="E61" s="1"/>
      <c r="F61" s="1"/>
      <c r="G61" s="1"/>
      <c r="H61" s="1"/>
      <c r="I61" s="1"/>
      <c r="J61" s="1"/>
      <c r="K61" s="1"/>
      <c r="L61" s="46"/>
    </row>
    <row r="62" spans="2:13" ht="15" x14ac:dyDescent="0.4">
      <c r="B62" s="379" t="s">
        <v>15</v>
      </c>
      <c r="C62" s="380"/>
      <c r="D62" s="380"/>
      <c r="E62" s="380"/>
      <c r="F62" s="380"/>
      <c r="G62" s="380"/>
      <c r="H62" s="380"/>
      <c r="I62" s="380"/>
      <c r="J62" s="380"/>
      <c r="K62" s="380"/>
      <c r="L62" s="381"/>
    </row>
    <row r="63" spans="2:13" ht="15" x14ac:dyDescent="0.4">
      <c r="B63" s="379" t="s">
        <v>16</v>
      </c>
      <c r="C63" s="380"/>
      <c r="D63" s="380"/>
      <c r="E63" s="380"/>
      <c r="F63" s="380"/>
      <c r="G63" s="380"/>
      <c r="H63" s="380"/>
      <c r="I63" s="380"/>
      <c r="J63" s="380"/>
      <c r="K63" s="380"/>
      <c r="L63" s="381"/>
    </row>
    <row r="64" spans="2:13" ht="15.4" x14ac:dyDescent="0.45">
      <c r="B64" s="80"/>
      <c r="C64" s="7"/>
      <c r="D64" s="39"/>
      <c r="E64" s="48"/>
      <c r="F64" s="48"/>
      <c r="G64" s="48"/>
      <c r="H64" s="48"/>
      <c r="I64" s="48"/>
      <c r="J64" s="48"/>
      <c r="K64" s="5"/>
      <c r="L64" s="82"/>
    </row>
    <row r="65" spans="2:13" ht="15.4" x14ac:dyDescent="0.45">
      <c r="B65" s="80"/>
      <c r="C65" s="7"/>
      <c r="D65" s="39"/>
      <c r="E65" s="48"/>
      <c r="F65" s="48"/>
      <c r="G65" s="48"/>
      <c r="H65" s="48"/>
      <c r="I65" s="48"/>
      <c r="J65" s="48"/>
      <c r="K65" s="5"/>
      <c r="L65" s="82"/>
    </row>
    <row r="66" spans="2:13" ht="15.4" x14ac:dyDescent="0.45">
      <c r="B66" s="80"/>
      <c r="C66" s="7"/>
      <c r="D66" s="39"/>
      <c r="E66" s="48"/>
      <c r="F66" s="48"/>
      <c r="G66" s="48"/>
      <c r="H66" s="48"/>
      <c r="I66" s="48"/>
      <c r="J66" s="48"/>
      <c r="K66" s="5"/>
      <c r="L66" s="82"/>
    </row>
    <row r="67" spans="2:13" ht="15.4" x14ac:dyDescent="0.45">
      <c r="B67" s="80"/>
      <c r="C67" s="7"/>
      <c r="D67" s="5"/>
      <c r="E67" s="39"/>
      <c r="F67" s="48"/>
      <c r="G67" s="48"/>
      <c r="H67" s="48"/>
      <c r="I67" s="48"/>
      <c r="J67" s="48"/>
      <c r="K67" s="5"/>
      <c r="L67" s="82"/>
    </row>
    <row r="68" spans="2:13" ht="15" x14ac:dyDescent="0.4">
      <c r="B68" s="80"/>
      <c r="C68" s="93" t="s">
        <v>17</v>
      </c>
      <c r="D68" s="94"/>
      <c r="E68" s="94"/>
      <c r="F68" s="94"/>
      <c r="G68" s="94"/>
      <c r="H68" s="94"/>
      <c r="I68" s="94"/>
      <c r="J68" s="94"/>
      <c r="K68" s="94"/>
      <c r="L68" s="82"/>
    </row>
    <row r="69" spans="2:13" ht="15.4" x14ac:dyDescent="0.4">
      <c r="B69" s="80"/>
      <c r="C69" s="95" t="s">
        <v>18</v>
      </c>
      <c r="D69" s="96"/>
      <c r="E69" s="391" t="s">
        <v>254</v>
      </c>
      <c r="F69" s="392"/>
      <c r="G69" s="392"/>
      <c r="H69" s="392"/>
      <c r="I69" s="392"/>
      <c r="J69" s="392"/>
      <c r="K69" s="393"/>
      <c r="L69" s="82"/>
      <c r="M69" s="35" t="str">
        <f>IF(E69="","&lt;&lt;&lt; Required Information","")</f>
        <v/>
      </c>
    </row>
    <row r="70" spans="2:13" ht="15.4" x14ac:dyDescent="0.4">
      <c r="B70" s="80"/>
      <c r="C70" s="394" t="s">
        <v>19</v>
      </c>
      <c r="D70" s="395"/>
      <c r="E70" s="405" t="s">
        <v>262</v>
      </c>
      <c r="F70" s="392"/>
      <c r="G70" s="392"/>
      <c r="H70" s="392"/>
      <c r="I70" s="392"/>
      <c r="J70" s="392"/>
      <c r="K70" s="393"/>
      <c r="L70" s="82"/>
      <c r="M70" s="35" t="str">
        <f>IF(E70="","&lt;&lt;&lt; Required Information","")</f>
        <v/>
      </c>
    </row>
    <row r="71" spans="2:13" ht="15.4" x14ac:dyDescent="0.4">
      <c r="B71" s="80"/>
      <c r="C71" s="396"/>
      <c r="D71" s="397"/>
      <c r="E71" s="391" t="s">
        <v>263</v>
      </c>
      <c r="F71" s="392"/>
      <c r="G71" s="392"/>
      <c r="H71" s="392"/>
      <c r="I71" s="392"/>
      <c r="J71" s="392"/>
      <c r="K71" s="393"/>
      <c r="L71" s="82"/>
    </row>
    <row r="72" spans="2:13" ht="15.4" x14ac:dyDescent="0.4">
      <c r="B72" s="80"/>
      <c r="C72" s="398" t="s">
        <v>20</v>
      </c>
      <c r="D72" s="399"/>
      <c r="E72" s="391"/>
      <c r="F72" s="392"/>
      <c r="G72" s="392"/>
      <c r="H72" s="392"/>
      <c r="I72" s="392"/>
      <c r="J72" s="392"/>
      <c r="K72" s="393"/>
      <c r="L72" s="82"/>
    </row>
    <row r="73" spans="2:13" ht="15.4" x14ac:dyDescent="0.4">
      <c r="B73" s="80"/>
      <c r="C73" s="400"/>
      <c r="D73" s="401"/>
      <c r="E73" s="391"/>
      <c r="F73" s="392"/>
      <c r="G73" s="392"/>
      <c r="H73" s="392"/>
      <c r="I73" s="392"/>
      <c r="J73" s="392"/>
      <c r="K73" s="393"/>
      <c r="L73" s="82"/>
    </row>
    <row r="74" spans="2:13" ht="15.4" x14ac:dyDescent="0.4">
      <c r="B74" s="80"/>
      <c r="C74" s="95" t="s">
        <v>21</v>
      </c>
      <c r="D74" s="96"/>
      <c r="E74" s="402"/>
      <c r="F74" s="403"/>
      <c r="G74" s="403"/>
      <c r="H74" s="403"/>
      <c r="I74" s="403"/>
      <c r="J74" s="403"/>
      <c r="K74" s="404"/>
      <c r="L74" s="82"/>
      <c r="M74" s="35" t="str">
        <f>IF(E74="","&lt;&lt;&lt; Required Information","")</f>
        <v>&lt;&lt;&lt; Required Information</v>
      </c>
    </row>
    <row r="75" spans="2:13" ht="15.75" x14ac:dyDescent="0.4">
      <c r="B75" s="80"/>
      <c r="C75" s="95" t="s">
        <v>22</v>
      </c>
      <c r="D75" s="96"/>
      <c r="E75" s="388"/>
      <c r="F75" s="389"/>
      <c r="G75" s="389"/>
      <c r="H75" s="389"/>
      <c r="I75" s="389"/>
      <c r="J75" s="389"/>
      <c r="K75" s="390"/>
      <c r="L75" s="82"/>
      <c r="M75" s="35" t="str">
        <f>IF(E75="","&lt;&lt;&lt; Required Information","")</f>
        <v>&lt;&lt;&lt; Required Information</v>
      </c>
    </row>
    <row r="76" spans="2:13" ht="15.4" x14ac:dyDescent="0.4">
      <c r="B76" s="80"/>
      <c r="C76" s="75"/>
      <c r="D76" s="97"/>
      <c r="E76" s="98"/>
      <c r="F76" s="98"/>
      <c r="G76" s="98"/>
      <c r="H76" s="98"/>
      <c r="I76" s="98"/>
      <c r="J76" s="98"/>
      <c r="K76" s="98"/>
      <c r="L76" s="82"/>
    </row>
    <row r="77" spans="2:13" ht="15.4" x14ac:dyDescent="0.4">
      <c r="B77" s="80"/>
      <c r="C77" s="75"/>
      <c r="D77" s="97"/>
      <c r="E77" s="98"/>
      <c r="F77" s="98"/>
      <c r="G77" s="98"/>
      <c r="H77" s="98"/>
      <c r="I77" s="98"/>
      <c r="J77" s="98"/>
      <c r="K77" s="98"/>
      <c r="L77" s="82"/>
    </row>
    <row r="78" spans="2:13" ht="15.4" x14ac:dyDescent="0.45">
      <c r="B78" s="80"/>
      <c r="C78" s="7"/>
      <c r="D78" s="5"/>
      <c r="E78" s="39"/>
      <c r="F78" s="48"/>
      <c r="G78" s="48"/>
      <c r="H78" s="48"/>
      <c r="I78" s="48"/>
      <c r="J78" s="48"/>
      <c r="K78" s="5"/>
      <c r="L78" s="82"/>
    </row>
    <row r="79" spans="2:13" ht="15" x14ac:dyDescent="0.4">
      <c r="B79" s="80"/>
      <c r="C79" s="93" t="s">
        <v>23</v>
      </c>
      <c r="D79" s="94"/>
      <c r="E79" s="94"/>
      <c r="F79" s="94"/>
      <c r="G79" s="94"/>
      <c r="H79" s="94"/>
      <c r="I79" s="94"/>
      <c r="J79" s="94"/>
      <c r="K79" s="94"/>
      <c r="L79" s="82"/>
    </row>
    <row r="80" spans="2:13" ht="15.4" x14ac:dyDescent="0.4">
      <c r="B80" s="80"/>
      <c r="C80" s="95" t="s">
        <v>18</v>
      </c>
      <c r="D80" s="96"/>
      <c r="E80" s="391"/>
      <c r="F80" s="392"/>
      <c r="G80" s="392"/>
      <c r="H80" s="392"/>
      <c r="I80" s="392"/>
      <c r="J80" s="392"/>
      <c r="K80" s="393"/>
      <c r="L80" s="82"/>
      <c r="M80" s="34" t="str">
        <f>IF(E80="","&lt;&lt;&lt; Optional","")</f>
        <v>&lt;&lt;&lt; Optional</v>
      </c>
    </row>
    <row r="81" spans="2:13" ht="15.4" x14ac:dyDescent="0.4">
      <c r="B81" s="80"/>
      <c r="C81" s="394" t="s">
        <v>19</v>
      </c>
      <c r="D81" s="395"/>
      <c r="E81" s="391"/>
      <c r="F81" s="392"/>
      <c r="G81" s="392"/>
      <c r="H81" s="392"/>
      <c r="I81" s="392"/>
      <c r="J81" s="392"/>
      <c r="K81" s="393"/>
      <c r="L81" s="82"/>
      <c r="M81" s="34" t="str">
        <f>IF(E81="","&lt;&lt;&lt; Optional","")</f>
        <v>&lt;&lt;&lt; Optional</v>
      </c>
    </row>
    <row r="82" spans="2:13" ht="15.4" x14ac:dyDescent="0.4">
      <c r="B82" s="80"/>
      <c r="C82" s="396"/>
      <c r="D82" s="397"/>
      <c r="E82" s="391"/>
      <c r="F82" s="392"/>
      <c r="G82" s="392"/>
      <c r="H82" s="392"/>
      <c r="I82" s="392"/>
      <c r="J82" s="392"/>
      <c r="K82" s="393"/>
      <c r="L82" s="82"/>
    </row>
    <row r="83" spans="2:13" ht="15.4" x14ac:dyDescent="0.4">
      <c r="B83" s="80"/>
      <c r="C83" s="398" t="s">
        <v>20</v>
      </c>
      <c r="D83" s="399"/>
      <c r="E83" s="391"/>
      <c r="F83" s="392"/>
      <c r="G83" s="392"/>
      <c r="H83" s="392"/>
      <c r="I83" s="392"/>
      <c r="J83" s="392"/>
      <c r="K83" s="393"/>
      <c r="L83" s="82"/>
    </row>
    <row r="84" spans="2:13" ht="15.4" x14ac:dyDescent="0.4">
      <c r="B84" s="80"/>
      <c r="C84" s="400"/>
      <c r="D84" s="401"/>
      <c r="E84" s="391"/>
      <c r="F84" s="392"/>
      <c r="G84" s="392"/>
      <c r="H84" s="392"/>
      <c r="I84" s="392"/>
      <c r="J84" s="392"/>
      <c r="K84" s="393"/>
      <c r="L84" s="82"/>
    </row>
    <row r="85" spans="2:13" ht="15.4" x14ac:dyDescent="0.4">
      <c r="B85" s="80"/>
      <c r="C85" s="95" t="s">
        <v>21</v>
      </c>
      <c r="D85" s="96"/>
      <c r="E85" s="402"/>
      <c r="F85" s="403"/>
      <c r="G85" s="403"/>
      <c r="H85" s="403"/>
      <c r="I85" s="403"/>
      <c r="J85" s="403"/>
      <c r="K85" s="404"/>
      <c r="L85" s="82"/>
      <c r="M85" s="34" t="str">
        <f>IF(E85="","&lt;&lt;&lt; Optional","")</f>
        <v>&lt;&lt;&lt; Optional</v>
      </c>
    </row>
    <row r="86" spans="2:13" ht="15.75" x14ac:dyDescent="0.4">
      <c r="B86" s="80"/>
      <c r="C86" s="95" t="s">
        <v>22</v>
      </c>
      <c r="D86" s="96"/>
      <c r="E86" s="388"/>
      <c r="F86" s="389"/>
      <c r="G86" s="389"/>
      <c r="H86" s="389"/>
      <c r="I86" s="389"/>
      <c r="J86" s="389"/>
      <c r="K86" s="390"/>
      <c r="L86" s="82"/>
      <c r="M86" s="34" t="str">
        <f>IF(E86="","&lt;&lt;&lt; Optional","")</f>
        <v>&lt;&lt;&lt; Optional</v>
      </c>
    </row>
    <row r="87" spans="2:13" ht="15.4" x14ac:dyDescent="0.4">
      <c r="B87" s="80"/>
      <c r="C87" s="75"/>
      <c r="D87" s="97"/>
      <c r="E87" s="98"/>
      <c r="F87" s="98"/>
      <c r="G87" s="98"/>
      <c r="H87" s="98"/>
      <c r="I87" s="98"/>
      <c r="J87" s="98"/>
      <c r="K87" s="98"/>
      <c r="L87" s="82"/>
    </row>
    <row r="88" spans="2:13" ht="15.4" x14ac:dyDescent="0.4">
      <c r="B88" s="80"/>
      <c r="C88" s="75"/>
      <c r="D88" s="97"/>
      <c r="E88" s="98"/>
      <c r="F88" s="98"/>
      <c r="G88" s="98"/>
      <c r="H88" s="98"/>
      <c r="I88" s="98"/>
      <c r="J88" s="98"/>
      <c r="K88" s="98"/>
      <c r="L88" s="82"/>
    </row>
    <row r="89" spans="2:13" ht="15.4" x14ac:dyDescent="0.4">
      <c r="B89" s="80"/>
      <c r="C89" s="75"/>
      <c r="D89" s="97"/>
      <c r="E89" s="98"/>
      <c r="F89" s="98"/>
      <c r="G89" s="98"/>
      <c r="H89" s="98"/>
      <c r="I89" s="98"/>
      <c r="J89" s="98"/>
      <c r="K89" s="98"/>
      <c r="L89" s="82"/>
    </row>
    <row r="90" spans="2:13" ht="15.4" x14ac:dyDescent="0.4">
      <c r="B90" s="80"/>
      <c r="C90" s="75"/>
      <c r="D90" s="97"/>
      <c r="E90" s="98"/>
      <c r="F90" s="98"/>
      <c r="G90" s="98"/>
      <c r="H90" s="98"/>
      <c r="I90" s="98"/>
      <c r="J90" s="98"/>
      <c r="K90" s="98"/>
      <c r="L90" s="82"/>
    </row>
    <row r="91" spans="2:13" ht="14.25" thickBot="1" x14ac:dyDescent="0.45">
      <c r="B91" s="2"/>
      <c r="C91" s="3"/>
      <c r="D91" s="3"/>
      <c r="E91" s="3"/>
      <c r="F91" s="3"/>
      <c r="G91" s="3"/>
      <c r="H91" s="3"/>
      <c r="I91" s="3"/>
      <c r="J91" s="3"/>
      <c r="K91" s="3"/>
      <c r="L91" s="4"/>
    </row>
  </sheetData>
  <sheetProtection algorithmName="SHA-512" hashValue="BOwGKCihO9+QKCBOu+fHhLqdkDwCczIWdbRNlVVm59L6SwVETiwV6TDwr/uOu1V5w9xLxd/+KlM8Nuj4SfGbZg==" saltValue="w83SK0C5DpfLCA4UpB805Q==" spinCount="100000" sheet="1" objects="1" scenarios="1" selectLockedCells="1"/>
  <mergeCells count="31">
    <mergeCell ref="B63:L63"/>
    <mergeCell ref="E74:K74"/>
    <mergeCell ref="E75:K75"/>
    <mergeCell ref="C70:D71"/>
    <mergeCell ref="C72:D73"/>
    <mergeCell ref="E69:K69"/>
    <mergeCell ref="E70:K70"/>
    <mergeCell ref="E71:K71"/>
    <mergeCell ref="E72:K72"/>
    <mergeCell ref="E73:K73"/>
    <mergeCell ref="E86:K86"/>
    <mergeCell ref="E80:K80"/>
    <mergeCell ref="C81:D82"/>
    <mergeCell ref="E81:K81"/>
    <mergeCell ref="E82:K82"/>
    <mergeCell ref="C83:D84"/>
    <mergeCell ref="E83:K83"/>
    <mergeCell ref="E84:K84"/>
    <mergeCell ref="E85:K85"/>
    <mergeCell ref="B3:L3"/>
    <mergeCell ref="B4:L4"/>
    <mergeCell ref="B5:L5"/>
    <mergeCell ref="B6:L6"/>
    <mergeCell ref="B62:L62"/>
    <mergeCell ref="D44:J44"/>
    <mergeCell ref="D53:G53"/>
    <mergeCell ref="I53:J53"/>
    <mergeCell ref="F48:J48"/>
    <mergeCell ref="D56:J56"/>
    <mergeCell ref="F45:J45"/>
    <mergeCell ref="F51:J51"/>
  </mergeCells>
  <phoneticPr fontId="29" type="noConversion"/>
  <pageMargins left="0.5" right="0.5" top="0.75" bottom="0.75" header="0.3" footer="0.3"/>
  <pageSetup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U44"/>
  <sheetViews>
    <sheetView showGridLines="0" zoomScaleNormal="100" workbookViewId="0">
      <selection activeCell="H39" sqref="H39:O39"/>
    </sheetView>
  </sheetViews>
  <sheetFormatPr defaultColWidth="9.19921875" defaultRowHeight="13.9" x14ac:dyDescent="0.4"/>
  <cols>
    <col min="1" max="1" width="3.46484375" style="14" customWidth="1"/>
    <col min="2" max="2" width="7.73046875" style="14" customWidth="1"/>
    <col min="3" max="3" width="37.19921875" style="14" customWidth="1"/>
    <col min="4" max="4" width="1.73046875" style="14" customWidth="1"/>
    <col min="5" max="5" width="10.796875" style="14" customWidth="1"/>
    <col min="6" max="6" width="1.73046875" style="14" customWidth="1"/>
    <col min="7" max="7" width="9.19921875" style="14" customWidth="1"/>
    <col min="8" max="8" width="1.73046875" style="14" customWidth="1"/>
    <col min="9" max="9" width="9.46484375" style="14" customWidth="1"/>
    <col min="10" max="10" width="1.73046875" style="14" customWidth="1"/>
    <col min="11" max="11" width="9.19921875" style="14" customWidth="1"/>
    <col min="12" max="12" width="1.73046875" style="14" customWidth="1"/>
    <col min="13" max="13" width="14.73046875" style="14" customWidth="1"/>
    <col min="14" max="14" width="1.73046875" style="14" customWidth="1"/>
    <col min="15" max="15" width="13" style="14" customWidth="1"/>
    <col min="16" max="16" width="6.73046875" style="14" customWidth="1"/>
    <col min="17" max="17" width="10.265625" style="14" bestFit="1" customWidth="1"/>
    <col min="18" max="19" width="9.19921875" style="14"/>
    <col min="20" max="20" width="9.19921875" style="14" customWidth="1"/>
    <col min="21" max="21" width="9.19921875" style="14" hidden="1" customWidth="1"/>
    <col min="22" max="22" width="0" style="14" hidden="1" customWidth="1"/>
    <col min="23" max="16384" width="9.19921875" style="14"/>
  </cols>
  <sheetData>
    <row r="1" spans="2:17" ht="14.25" thickBot="1" x14ac:dyDescent="0.45"/>
    <row r="2" spans="2:17" x14ac:dyDescent="0.4">
      <c r="B2" s="8" t="str">
        <f>"Version " &amp; Version</f>
        <v>Version 07312025-FINAL</v>
      </c>
      <c r="C2" s="45"/>
      <c r="D2" s="45"/>
      <c r="E2" s="341"/>
      <c r="F2" s="341"/>
      <c r="G2" s="341"/>
      <c r="H2" s="341"/>
      <c r="I2" s="341"/>
      <c r="J2" s="341"/>
      <c r="K2" s="341"/>
      <c r="L2" s="342"/>
      <c r="M2" s="341"/>
      <c r="N2" s="341"/>
      <c r="O2" s="341"/>
      <c r="P2" s="343"/>
    </row>
    <row r="3" spans="2:17" ht="15" x14ac:dyDescent="0.4">
      <c r="B3" s="429" t="s">
        <v>24</v>
      </c>
      <c r="C3" s="430"/>
      <c r="D3" s="430"/>
      <c r="E3" s="430"/>
      <c r="F3" s="430"/>
      <c r="G3" s="430"/>
      <c r="H3" s="430"/>
      <c r="I3" s="430"/>
      <c r="J3" s="430"/>
      <c r="K3" s="430"/>
      <c r="L3" s="430"/>
      <c r="M3" s="430"/>
      <c r="N3" s="430"/>
      <c r="O3" s="430"/>
      <c r="P3" s="431"/>
    </row>
    <row r="4" spans="2:17" ht="15" x14ac:dyDescent="0.4">
      <c r="B4" s="429" t="s">
        <v>25</v>
      </c>
      <c r="C4" s="430"/>
      <c r="D4" s="430"/>
      <c r="E4" s="430"/>
      <c r="F4" s="430"/>
      <c r="G4" s="430"/>
      <c r="H4" s="430"/>
      <c r="I4" s="430"/>
      <c r="J4" s="430"/>
      <c r="K4" s="430"/>
      <c r="L4" s="430"/>
      <c r="M4" s="430"/>
      <c r="N4" s="430"/>
      <c r="O4" s="430"/>
      <c r="P4" s="431"/>
    </row>
    <row r="5" spans="2:17" ht="15" x14ac:dyDescent="0.4">
      <c r="B5" s="332"/>
      <c r="C5" s="333"/>
      <c r="D5" s="333"/>
      <c r="E5" s="344"/>
      <c r="F5" s="344"/>
      <c r="G5" s="344"/>
      <c r="H5" s="344"/>
      <c r="I5" s="344"/>
      <c r="J5" s="344"/>
      <c r="K5" s="344"/>
      <c r="L5" s="333"/>
      <c r="M5" s="345"/>
      <c r="N5" s="345"/>
      <c r="O5" s="345"/>
      <c r="P5" s="346"/>
    </row>
    <row r="6" spans="2:17" ht="15.4" x14ac:dyDescent="0.45">
      <c r="B6" s="332"/>
      <c r="C6" s="344" t="s">
        <v>8</v>
      </c>
      <c r="D6" s="333"/>
      <c r="E6" s="345"/>
      <c r="F6" s="345"/>
      <c r="G6" s="432" t="str">
        <f>IF(BidderName&lt;&gt;"",BidderName,"")</f>
        <v>SR1 Rhynland Holdco I, LLC</v>
      </c>
      <c r="H6" s="432"/>
      <c r="I6" s="432"/>
      <c r="J6" s="432"/>
      <c r="K6" s="432"/>
      <c r="L6" s="432"/>
      <c r="M6" s="432"/>
      <c r="N6" s="432"/>
      <c r="O6" s="432"/>
      <c r="P6" s="346"/>
      <c r="Q6" s="35" t="str">
        <f>IF(G6="","&lt;&lt;&lt; Enter Information in Part II","")</f>
        <v/>
      </c>
    </row>
    <row r="7" spans="2:17" ht="15.4" x14ac:dyDescent="0.45">
      <c r="B7" s="332"/>
      <c r="C7" s="344"/>
      <c r="D7" s="333"/>
      <c r="E7" s="345"/>
      <c r="F7" s="345"/>
      <c r="G7" s="23"/>
      <c r="H7" s="23"/>
      <c r="I7" s="23"/>
      <c r="J7" s="23"/>
      <c r="K7" s="23"/>
      <c r="L7" s="23"/>
      <c r="M7" s="23"/>
      <c r="N7" s="23"/>
      <c r="O7" s="23"/>
      <c r="P7" s="346"/>
    </row>
    <row r="8" spans="2:17" ht="15.4" x14ac:dyDescent="0.45">
      <c r="B8" s="332"/>
      <c r="C8" s="344" t="s">
        <v>26</v>
      </c>
      <c r="D8" s="333"/>
      <c r="E8" s="345"/>
      <c r="F8" s="345"/>
      <c r="G8" s="432" t="str">
        <f>IF(ProjTitle&lt;&gt;"",ProjTitle,"")</f>
        <v>River Mill Storage, LLC</v>
      </c>
      <c r="H8" s="432"/>
      <c r="I8" s="432"/>
      <c r="J8" s="432"/>
      <c r="K8" s="432"/>
      <c r="L8" s="432"/>
      <c r="M8" s="432"/>
      <c r="N8" s="432"/>
      <c r="O8" s="432"/>
      <c r="P8" s="346"/>
      <c r="Q8" s="35" t="str">
        <f>IF(G8="","&lt;&lt;&lt; Enter Information in Part II","")</f>
        <v/>
      </c>
    </row>
    <row r="9" spans="2:17" ht="15.4" x14ac:dyDescent="0.45">
      <c r="B9" s="332"/>
      <c r="C9" s="344"/>
      <c r="D9" s="333"/>
      <c r="E9" s="345"/>
      <c r="F9" s="345"/>
      <c r="G9" s="23"/>
      <c r="H9" s="23"/>
      <c r="I9" s="23"/>
      <c r="J9" s="23"/>
      <c r="K9" s="23"/>
      <c r="L9" s="23"/>
      <c r="M9" s="23"/>
      <c r="N9" s="23"/>
      <c r="O9" s="23"/>
      <c r="P9" s="346"/>
    </row>
    <row r="10" spans="2:17" ht="15.75" customHeight="1" x14ac:dyDescent="0.45">
      <c r="B10" s="347"/>
      <c r="C10" s="368" t="s">
        <v>27</v>
      </c>
      <c r="D10" s="348"/>
      <c r="E10" s="348"/>
      <c r="F10" s="348"/>
      <c r="G10" s="349"/>
      <c r="H10" s="349"/>
      <c r="I10" s="349"/>
      <c r="J10" s="349"/>
      <c r="K10" s="349"/>
      <c r="L10" s="333"/>
      <c r="M10" s="345"/>
      <c r="N10" s="345"/>
      <c r="O10" s="345"/>
      <c r="P10" s="346"/>
    </row>
    <row r="11" spans="2:17" ht="15.75" customHeight="1" x14ac:dyDescent="0.45">
      <c r="B11" s="347"/>
      <c r="C11" s="348"/>
      <c r="D11" s="348"/>
      <c r="E11" s="348"/>
      <c r="F11" s="348"/>
      <c r="G11" s="349"/>
      <c r="H11" s="349"/>
      <c r="I11" s="349"/>
      <c r="J11" s="349"/>
      <c r="K11" s="349"/>
      <c r="L11" s="333"/>
      <c r="M11" s="345"/>
      <c r="N11" s="345"/>
      <c r="O11" s="345"/>
      <c r="P11" s="346"/>
    </row>
    <row r="12" spans="2:17" ht="21" customHeight="1" x14ac:dyDescent="0.45">
      <c r="B12" s="332"/>
      <c r="C12" s="344" t="s">
        <v>28</v>
      </c>
      <c r="D12" s="350"/>
      <c r="E12" s="350"/>
      <c r="F12" s="350"/>
      <c r="G12" s="350"/>
      <c r="H12" s="350"/>
      <c r="I12" s="350"/>
      <c r="J12" s="350"/>
      <c r="K12" s="345"/>
      <c r="L12" s="333"/>
      <c r="M12" s="345"/>
      <c r="N12" s="345"/>
      <c r="O12" s="345"/>
      <c r="P12" s="346"/>
    </row>
    <row r="13" spans="2:17" ht="21" customHeight="1" x14ac:dyDescent="0.4">
      <c r="B13" s="332"/>
      <c r="C13" s="407" t="s">
        <v>252</v>
      </c>
      <c r="D13" s="424"/>
      <c r="E13" s="424"/>
      <c r="F13" s="424"/>
      <c r="G13" s="424"/>
      <c r="H13" s="424"/>
      <c r="I13" s="424"/>
      <c r="J13" s="424"/>
      <c r="K13" s="424"/>
      <c r="L13" s="418"/>
      <c r="M13" s="418"/>
      <c r="N13" s="418"/>
      <c r="O13" s="419"/>
      <c r="P13" s="346"/>
    </row>
    <row r="14" spans="2:17" ht="15" x14ac:dyDescent="0.4">
      <c r="B14" s="332"/>
      <c r="C14" s="425"/>
      <c r="D14" s="426"/>
      <c r="E14" s="426"/>
      <c r="F14" s="426"/>
      <c r="G14" s="426"/>
      <c r="H14" s="426"/>
      <c r="I14" s="426"/>
      <c r="J14" s="426"/>
      <c r="K14" s="426"/>
      <c r="L14" s="420"/>
      <c r="M14" s="420"/>
      <c r="N14" s="420"/>
      <c r="O14" s="421"/>
      <c r="P14" s="346"/>
      <c r="Q14" s="35" t="str">
        <f>IF(C13="","&lt;&lt;&lt; Required Information","")</f>
        <v/>
      </c>
    </row>
    <row r="15" spans="2:17" ht="15" x14ac:dyDescent="0.4">
      <c r="B15" s="332"/>
      <c r="C15" s="425"/>
      <c r="D15" s="426"/>
      <c r="E15" s="426"/>
      <c r="F15" s="426"/>
      <c r="G15" s="426"/>
      <c r="H15" s="426"/>
      <c r="I15" s="426"/>
      <c r="J15" s="426"/>
      <c r="K15" s="426"/>
      <c r="L15" s="420"/>
      <c r="M15" s="420"/>
      <c r="N15" s="420"/>
      <c r="O15" s="421"/>
      <c r="P15" s="346"/>
    </row>
    <row r="16" spans="2:17" ht="15" x14ac:dyDescent="0.4">
      <c r="B16" s="332"/>
      <c r="C16" s="427"/>
      <c r="D16" s="428"/>
      <c r="E16" s="428"/>
      <c r="F16" s="428"/>
      <c r="G16" s="428"/>
      <c r="H16" s="428"/>
      <c r="I16" s="428"/>
      <c r="J16" s="428"/>
      <c r="K16" s="428"/>
      <c r="L16" s="422"/>
      <c r="M16" s="422"/>
      <c r="N16" s="422"/>
      <c r="O16" s="423"/>
      <c r="P16" s="346"/>
    </row>
    <row r="17" spans="2:17" ht="15.4" x14ac:dyDescent="0.45">
      <c r="B17" s="332"/>
      <c r="C17" s="350"/>
      <c r="D17" s="350"/>
      <c r="E17" s="350"/>
      <c r="F17" s="350"/>
      <c r="G17" s="350"/>
      <c r="H17" s="350"/>
      <c r="I17" s="350"/>
      <c r="J17" s="350"/>
      <c r="K17" s="345"/>
      <c r="L17" s="333"/>
      <c r="M17" s="345"/>
      <c r="N17" s="345"/>
      <c r="O17" s="345"/>
      <c r="P17" s="346"/>
    </row>
    <row r="18" spans="2:17" ht="15" x14ac:dyDescent="0.4">
      <c r="B18" s="332"/>
      <c r="C18" s="406" t="s">
        <v>29</v>
      </c>
      <c r="D18" s="406"/>
      <c r="E18" s="406"/>
      <c r="F18" s="406"/>
      <c r="G18" s="406"/>
      <c r="H18" s="406"/>
      <c r="I18" s="406"/>
      <c r="J18" s="406"/>
      <c r="K18" s="406"/>
      <c r="L18" s="406"/>
      <c r="M18" s="406"/>
      <c r="N18" s="406"/>
      <c r="O18" s="406"/>
      <c r="P18" s="346"/>
    </row>
    <row r="19" spans="2:17" ht="15.75" customHeight="1" x14ac:dyDescent="0.4">
      <c r="B19" s="332"/>
      <c r="C19" s="417"/>
      <c r="D19" s="417"/>
      <c r="E19" s="417"/>
      <c r="F19" s="417"/>
      <c r="G19" s="417"/>
      <c r="H19" s="417"/>
      <c r="I19" s="417"/>
      <c r="J19" s="417"/>
      <c r="K19" s="417"/>
      <c r="L19" s="417"/>
      <c r="M19" s="417"/>
      <c r="N19" s="417"/>
      <c r="O19" s="417"/>
      <c r="P19" s="346"/>
    </row>
    <row r="20" spans="2:17" ht="15" x14ac:dyDescent="0.4">
      <c r="B20" s="332"/>
      <c r="C20" s="407" t="s">
        <v>258</v>
      </c>
      <c r="D20" s="408"/>
      <c r="E20" s="408"/>
      <c r="F20" s="408"/>
      <c r="G20" s="408"/>
      <c r="H20" s="408"/>
      <c r="I20" s="408"/>
      <c r="J20" s="408"/>
      <c r="K20" s="408"/>
      <c r="L20" s="418"/>
      <c r="M20" s="418"/>
      <c r="N20" s="418"/>
      <c r="O20" s="419"/>
      <c r="P20" s="346"/>
    </row>
    <row r="21" spans="2:17" ht="15" x14ac:dyDescent="0.4">
      <c r="B21" s="332"/>
      <c r="C21" s="410"/>
      <c r="D21" s="411"/>
      <c r="E21" s="411"/>
      <c r="F21" s="411"/>
      <c r="G21" s="411"/>
      <c r="H21" s="411"/>
      <c r="I21" s="411"/>
      <c r="J21" s="411"/>
      <c r="K21" s="411"/>
      <c r="L21" s="420"/>
      <c r="M21" s="420"/>
      <c r="N21" s="420"/>
      <c r="O21" s="421"/>
      <c r="P21" s="346"/>
      <c r="Q21" s="35" t="str">
        <f>IF(C20="","&lt;&lt;&lt; Required Information","")</f>
        <v/>
      </c>
    </row>
    <row r="22" spans="2:17" ht="15" x14ac:dyDescent="0.4">
      <c r="B22" s="332"/>
      <c r="C22" s="410"/>
      <c r="D22" s="411"/>
      <c r="E22" s="411"/>
      <c r="F22" s="411"/>
      <c r="G22" s="411"/>
      <c r="H22" s="411"/>
      <c r="I22" s="411"/>
      <c r="J22" s="411"/>
      <c r="K22" s="411"/>
      <c r="L22" s="420"/>
      <c r="M22" s="420"/>
      <c r="N22" s="420"/>
      <c r="O22" s="421"/>
      <c r="P22" s="346"/>
    </row>
    <row r="23" spans="2:17" ht="15" x14ac:dyDescent="0.4">
      <c r="B23" s="332"/>
      <c r="C23" s="413"/>
      <c r="D23" s="414"/>
      <c r="E23" s="414"/>
      <c r="F23" s="414"/>
      <c r="G23" s="414"/>
      <c r="H23" s="414"/>
      <c r="I23" s="414"/>
      <c r="J23" s="414"/>
      <c r="K23" s="414"/>
      <c r="L23" s="422"/>
      <c r="M23" s="422"/>
      <c r="N23" s="422"/>
      <c r="O23" s="423"/>
      <c r="P23" s="346"/>
    </row>
    <row r="24" spans="2:17" ht="15.4" x14ac:dyDescent="0.45">
      <c r="B24" s="332"/>
      <c r="C24" s="351"/>
      <c r="D24" s="351"/>
      <c r="E24" s="351"/>
      <c r="F24" s="351"/>
      <c r="G24" s="351"/>
      <c r="H24" s="351"/>
      <c r="I24" s="351"/>
      <c r="J24" s="351"/>
      <c r="K24" s="351"/>
      <c r="L24" s="352"/>
      <c r="M24" s="352"/>
      <c r="N24" s="352"/>
      <c r="O24" s="352"/>
      <c r="P24" s="346"/>
    </row>
    <row r="25" spans="2:17" ht="30" customHeight="1" x14ac:dyDescent="0.45">
      <c r="B25" s="332"/>
      <c r="C25" s="360" t="s">
        <v>30</v>
      </c>
      <c r="D25" s="173"/>
      <c r="E25" s="173"/>
      <c r="F25" s="173"/>
      <c r="G25" s="361" t="s">
        <v>248</v>
      </c>
      <c r="H25" s="351"/>
      <c r="I25" s="33" t="s">
        <v>31</v>
      </c>
      <c r="J25" s="174"/>
      <c r="K25" s="173"/>
      <c r="L25" s="173"/>
      <c r="M25" s="173"/>
      <c r="N25" s="173"/>
      <c r="O25" s="173"/>
      <c r="P25" s="346"/>
      <c r="Q25" s="35" t="str">
        <f>IF(G25="","&lt;&lt;&lt; Required Information","")</f>
        <v/>
      </c>
    </row>
    <row r="26" spans="2:17" ht="15.4" x14ac:dyDescent="0.45">
      <c r="B26" s="332"/>
      <c r="C26" s="360"/>
      <c r="D26" s="173"/>
      <c r="E26" s="173"/>
      <c r="F26" s="173"/>
      <c r="G26" s="173"/>
      <c r="H26" s="173"/>
      <c r="I26" s="33"/>
      <c r="J26" s="174"/>
      <c r="K26" s="173"/>
      <c r="L26" s="173"/>
      <c r="M26" s="173"/>
      <c r="N26" s="173"/>
      <c r="O26" s="173"/>
      <c r="P26" s="346"/>
    </row>
    <row r="27" spans="2:17" ht="15.4" x14ac:dyDescent="0.45">
      <c r="B27" s="332"/>
      <c r="C27" s="360" t="s">
        <v>32</v>
      </c>
      <c r="D27" s="173"/>
      <c r="E27" s="173"/>
      <c r="F27" s="173"/>
      <c r="G27" s="362"/>
      <c r="H27" s="351"/>
      <c r="I27" s="33"/>
      <c r="J27" s="174"/>
      <c r="K27" s="173"/>
      <c r="L27" s="173"/>
      <c r="M27" s="173"/>
      <c r="N27" s="173"/>
      <c r="O27" s="173"/>
      <c r="P27" s="346"/>
    </row>
    <row r="28" spans="2:17" ht="15" x14ac:dyDescent="0.4">
      <c r="B28" s="332"/>
      <c r="C28" s="407" t="s">
        <v>250</v>
      </c>
      <c r="D28" s="408"/>
      <c r="E28" s="408"/>
      <c r="F28" s="408"/>
      <c r="G28" s="408"/>
      <c r="H28" s="408"/>
      <c r="I28" s="408"/>
      <c r="J28" s="408"/>
      <c r="K28" s="408"/>
      <c r="L28" s="408"/>
      <c r="M28" s="408"/>
      <c r="N28" s="408"/>
      <c r="O28" s="409"/>
      <c r="P28" s="346"/>
    </row>
    <row r="29" spans="2:17" ht="15" x14ac:dyDescent="0.4">
      <c r="B29" s="332"/>
      <c r="C29" s="410"/>
      <c r="D29" s="411"/>
      <c r="E29" s="411"/>
      <c r="F29" s="411"/>
      <c r="G29" s="411"/>
      <c r="H29" s="411"/>
      <c r="I29" s="411"/>
      <c r="J29" s="411"/>
      <c r="K29" s="411"/>
      <c r="L29" s="411"/>
      <c r="M29" s="411"/>
      <c r="N29" s="411"/>
      <c r="O29" s="412"/>
      <c r="P29" s="346"/>
      <c r="Q29" s="35" t="str">
        <f>IF(G$25="Other",IF(C28="","&lt;&lt;&lt; Required Information",""),"")</f>
        <v/>
      </c>
    </row>
    <row r="30" spans="2:17" ht="15" x14ac:dyDescent="0.4">
      <c r="B30" s="332"/>
      <c r="C30" s="410"/>
      <c r="D30" s="411"/>
      <c r="E30" s="411"/>
      <c r="F30" s="411"/>
      <c r="G30" s="411"/>
      <c r="H30" s="411"/>
      <c r="I30" s="411"/>
      <c r="J30" s="411"/>
      <c r="K30" s="411"/>
      <c r="L30" s="411"/>
      <c r="M30" s="411"/>
      <c r="N30" s="411"/>
      <c r="O30" s="412"/>
      <c r="P30" s="346"/>
    </row>
    <row r="31" spans="2:17" ht="15.75" customHeight="1" x14ac:dyDescent="0.4">
      <c r="B31" s="332"/>
      <c r="C31" s="413"/>
      <c r="D31" s="414"/>
      <c r="E31" s="414"/>
      <c r="F31" s="414"/>
      <c r="G31" s="414"/>
      <c r="H31" s="414"/>
      <c r="I31" s="414"/>
      <c r="J31" s="414"/>
      <c r="K31" s="414"/>
      <c r="L31" s="414"/>
      <c r="M31" s="414"/>
      <c r="N31" s="414"/>
      <c r="O31" s="415"/>
      <c r="P31" s="346"/>
    </row>
    <row r="32" spans="2:17" ht="15.4" x14ac:dyDescent="0.45">
      <c r="B32" s="332"/>
      <c r="C32" s="351"/>
      <c r="D32" s="351"/>
      <c r="E32" s="351"/>
      <c r="F32" s="351"/>
      <c r="G32" s="351"/>
      <c r="H32" s="351"/>
      <c r="I32" s="351"/>
      <c r="J32" s="351"/>
      <c r="K32" s="351"/>
      <c r="L32" s="352"/>
      <c r="M32" s="352"/>
      <c r="N32" s="352"/>
      <c r="O32" s="352"/>
      <c r="P32" s="346"/>
    </row>
    <row r="33" spans="2:17" ht="39" customHeight="1" x14ac:dyDescent="0.4">
      <c r="B33" s="332"/>
      <c r="C33" s="417" t="s">
        <v>33</v>
      </c>
      <c r="D33" s="417"/>
      <c r="E33" s="417"/>
      <c r="F33" s="417"/>
      <c r="G33" s="417"/>
      <c r="H33" s="417"/>
      <c r="I33" s="417"/>
      <c r="J33" s="417"/>
      <c r="K33" s="417"/>
      <c r="L33" s="417"/>
      <c r="M33" s="417"/>
      <c r="N33" s="417"/>
      <c r="O33" s="417"/>
      <c r="P33" s="346"/>
    </row>
    <row r="34" spans="2:17" ht="31.5" customHeight="1" x14ac:dyDescent="0.4">
      <c r="B34" s="332"/>
      <c r="C34" s="407" t="s">
        <v>253</v>
      </c>
      <c r="D34" s="408"/>
      <c r="E34" s="408"/>
      <c r="F34" s="408"/>
      <c r="G34" s="408"/>
      <c r="H34" s="408"/>
      <c r="I34" s="408"/>
      <c r="J34" s="408"/>
      <c r="K34" s="408"/>
      <c r="L34" s="408"/>
      <c r="M34" s="408"/>
      <c r="N34" s="408"/>
      <c r="O34" s="409"/>
      <c r="P34" s="346"/>
    </row>
    <row r="35" spans="2:17" ht="15" x14ac:dyDescent="0.4">
      <c r="B35" s="332"/>
      <c r="C35" s="410"/>
      <c r="D35" s="411"/>
      <c r="E35" s="411"/>
      <c r="F35" s="411"/>
      <c r="G35" s="411"/>
      <c r="H35" s="411"/>
      <c r="I35" s="411"/>
      <c r="J35" s="411"/>
      <c r="K35" s="411"/>
      <c r="L35" s="411"/>
      <c r="M35" s="411"/>
      <c r="N35" s="411"/>
      <c r="O35" s="412"/>
      <c r="P35" s="346"/>
      <c r="Q35" s="35" t="str">
        <f>IF(G$25="CPEC",IF(C34="","&lt;&lt;&lt; Required Information",""),"")</f>
        <v/>
      </c>
    </row>
    <row r="36" spans="2:17" ht="15" x14ac:dyDescent="0.4">
      <c r="B36" s="332"/>
      <c r="C36" s="410"/>
      <c r="D36" s="411"/>
      <c r="E36" s="411"/>
      <c r="F36" s="411"/>
      <c r="G36" s="411"/>
      <c r="H36" s="411"/>
      <c r="I36" s="411"/>
      <c r="J36" s="411"/>
      <c r="K36" s="411"/>
      <c r="L36" s="411"/>
      <c r="M36" s="411"/>
      <c r="N36" s="411"/>
      <c r="O36" s="412"/>
      <c r="P36" s="346"/>
    </row>
    <row r="37" spans="2:17" ht="15" x14ac:dyDescent="0.4">
      <c r="B37" s="332"/>
      <c r="C37" s="413"/>
      <c r="D37" s="414"/>
      <c r="E37" s="414"/>
      <c r="F37" s="414"/>
      <c r="G37" s="414"/>
      <c r="H37" s="414"/>
      <c r="I37" s="414"/>
      <c r="J37" s="414"/>
      <c r="K37" s="414"/>
      <c r="L37" s="414"/>
      <c r="M37" s="414"/>
      <c r="N37" s="414"/>
      <c r="O37" s="415"/>
      <c r="P37" s="346"/>
    </row>
    <row r="38" spans="2:17" ht="15" x14ac:dyDescent="0.4">
      <c r="B38" s="332"/>
      <c r="C38" s="359"/>
      <c r="D38" s="359"/>
      <c r="E38" s="359"/>
      <c r="F38" s="359"/>
      <c r="G38" s="359"/>
      <c r="H38" s="359"/>
      <c r="I38" s="359"/>
      <c r="J38" s="359"/>
      <c r="K38" s="359"/>
      <c r="L38" s="359"/>
      <c r="M38" s="359"/>
      <c r="N38" s="359"/>
      <c r="O38" s="359"/>
      <c r="P38" s="346"/>
    </row>
    <row r="39" spans="2:17" ht="47.25" customHeight="1" x14ac:dyDescent="0.45">
      <c r="B39" s="332"/>
      <c r="C39" s="406" t="s">
        <v>34</v>
      </c>
      <c r="D39" s="406"/>
      <c r="E39" s="406"/>
      <c r="F39" s="406"/>
      <c r="G39" s="406"/>
      <c r="H39" s="416" t="s">
        <v>241</v>
      </c>
      <c r="I39" s="416"/>
      <c r="J39" s="416"/>
      <c r="K39" s="416"/>
      <c r="L39" s="416"/>
      <c r="M39" s="416"/>
      <c r="N39" s="416"/>
      <c r="O39" s="416"/>
      <c r="P39" s="346"/>
      <c r="Q39" s="35" t="str">
        <f>IF(G$25="CPEC",IF(H39="","&lt;&lt;&lt; Required Information",""),"")</f>
        <v/>
      </c>
    </row>
    <row r="40" spans="2:17" ht="15" x14ac:dyDescent="0.4">
      <c r="B40" s="332"/>
      <c r="C40" s="359"/>
      <c r="D40" s="359"/>
      <c r="E40" s="359"/>
      <c r="F40" s="359"/>
      <c r="G40" s="359"/>
      <c r="H40" s="359"/>
      <c r="I40" s="359"/>
      <c r="J40" s="359"/>
      <c r="K40" s="359"/>
      <c r="L40" s="359"/>
      <c r="M40" s="359"/>
      <c r="N40" s="359"/>
      <c r="O40" s="359"/>
      <c r="P40" s="346"/>
    </row>
    <row r="41" spans="2:17" ht="15.75" thickBot="1" x14ac:dyDescent="0.5">
      <c r="B41" s="2"/>
      <c r="C41" s="3"/>
      <c r="D41" s="3"/>
      <c r="E41" s="11"/>
      <c r="F41" s="11"/>
      <c r="G41" s="11"/>
      <c r="H41" s="12"/>
      <c r="I41" s="12"/>
      <c r="J41" s="12"/>
      <c r="K41" s="3"/>
      <c r="L41" s="3"/>
      <c r="M41" s="3"/>
      <c r="N41" s="3"/>
      <c r="O41" s="3"/>
      <c r="P41" s="4"/>
    </row>
    <row r="44" spans="2:17" ht="5.2" customHeight="1" x14ac:dyDescent="0.4"/>
  </sheetData>
  <sheetProtection algorithmName="SHA-512" hashValue="ta+geRvf8e4TyXTcFR1HZOJSbAIpWuOEY/BVPnE4EJADgFiqeyeLGw39KreyDJj1c6wrxrGLxN+AvFBaj54R8Q==" saltValue="SHxFYjfOPFMtyE06aaQ7zg==" spinCount="100000" sheet="1" selectLockedCells="1"/>
  <mergeCells count="12">
    <mergeCell ref="C13:O16"/>
    <mergeCell ref="B3:P3"/>
    <mergeCell ref="B4:P4"/>
    <mergeCell ref="G6:O6"/>
    <mergeCell ref="G8:O8"/>
    <mergeCell ref="C39:G39"/>
    <mergeCell ref="C28:O31"/>
    <mergeCell ref="C34:O37"/>
    <mergeCell ref="H39:O39"/>
    <mergeCell ref="C18:O19"/>
    <mergeCell ref="C20:O23"/>
    <mergeCell ref="C33:O33"/>
  </mergeCells>
  <phoneticPr fontId="29" type="noConversion"/>
  <conditionalFormatting sqref="G6:O6">
    <cfRule type="cellIs" dxfId="68" priority="2" operator="equal">
      <formula>""</formula>
    </cfRule>
  </conditionalFormatting>
  <conditionalFormatting sqref="G8:O8">
    <cfRule type="cellIs" dxfId="67" priority="4" operator="equal">
      <formula>""</formula>
    </cfRule>
  </conditionalFormatting>
  <dataValidations count="1">
    <dataValidation type="list" allowBlank="1" showInputMessage="1" showErrorMessage="1" sqref="G25 G27" xr:uid="{8B9B5105-4D91-4606-BFCB-9D05D724E986}">
      <formula1>"CPEC, Other"</formula1>
    </dataValidation>
  </dataValidations>
  <pageMargins left="0.5" right="0.5" top="0.75" bottom="0.5" header="0.3" footer="0.3"/>
  <pageSetup scale="95" fitToHeight="3"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163BACF-63AB-4DF2-994F-F08E29F33437}">
          <x14:formula1>
            <xm:f>Tables!$B$60:$B$63</xm:f>
          </x14:formula1>
          <xm:sqref>H39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M64"/>
  <sheetViews>
    <sheetView showGridLines="0" zoomScale="82" zoomScaleNormal="100" workbookViewId="0">
      <selection activeCell="H55" sqref="H55:J55"/>
    </sheetView>
  </sheetViews>
  <sheetFormatPr defaultColWidth="9.19921875" defaultRowHeight="13.9" x14ac:dyDescent="0.4"/>
  <cols>
    <col min="1" max="1" width="3.46484375" style="14" customWidth="1"/>
    <col min="2" max="2" width="4.73046875" style="14" customWidth="1"/>
    <col min="3" max="3" width="10.46484375" style="14" customWidth="1"/>
    <col min="4" max="4" width="11" style="14" customWidth="1"/>
    <col min="5" max="5" width="11.19921875" style="14" customWidth="1"/>
    <col min="6" max="6" width="10.265625" style="14" customWidth="1"/>
    <col min="7" max="7" width="11.73046875" style="14" customWidth="1"/>
    <col min="8" max="11" width="10.265625" style="14" customWidth="1"/>
    <col min="12" max="12" width="17" style="14" customWidth="1"/>
    <col min="13" max="13" width="9.19921875" style="14" customWidth="1"/>
    <col min="14" max="16384" width="9.19921875" style="14"/>
  </cols>
  <sheetData>
    <row r="1" spans="2:13" ht="14.25" thickBot="1" x14ac:dyDescent="0.45"/>
    <row r="2" spans="2:13" x14ac:dyDescent="0.4">
      <c r="B2" s="8" t="str">
        <f>"Version " &amp; Version</f>
        <v>Version 07312025-FINAL</v>
      </c>
      <c r="C2" s="1"/>
      <c r="D2" s="1"/>
      <c r="E2" s="1"/>
      <c r="F2" s="1"/>
      <c r="G2" s="1"/>
      <c r="H2" s="1"/>
      <c r="I2" s="1"/>
      <c r="J2" s="1"/>
      <c r="K2" s="1"/>
      <c r="L2" s="46"/>
    </row>
    <row r="3" spans="2:13" ht="15" x14ac:dyDescent="0.4">
      <c r="B3" s="379" t="s">
        <v>35</v>
      </c>
      <c r="C3" s="380"/>
      <c r="D3" s="380"/>
      <c r="E3" s="380"/>
      <c r="F3" s="380"/>
      <c r="G3" s="380"/>
      <c r="H3" s="380"/>
      <c r="I3" s="380"/>
      <c r="J3" s="380"/>
      <c r="K3" s="380"/>
      <c r="L3" s="381"/>
    </row>
    <row r="4" spans="2:13" ht="15" x14ac:dyDescent="0.4">
      <c r="B4" s="379" t="s">
        <v>36</v>
      </c>
      <c r="C4" s="380"/>
      <c r="D4" s="380"/>
      <c r="E4" s="380"/>
      <c r="F4" s="380"/>
      <c r="G4" s="380"/>
      <c r="H4" s="380"/>
      <c r="I4" s="380"/>
      <c r="J4" s="380"/>
      <c r="K4" s="380"/>
      <c r="L4" s="381"/>
    </row>
    <row r="5" spans="2:13" ht="15" x14ac:dyDescent="0.4">
      <c r="B5" s="80"/>
      <c r="C5" s="37"/>
      <c r="D5" s="37"/>
      <c r="E5" s="37"/>
      <c r="F5" s="37"/>
      <c r="G5" s="37"/>
      <c r="H5" s="37"/>
      <c r="I5" s="37"/>
      <c r="J5" s="37"/>
      <c r="K5" s="37"/>
      <c r="L5" s="82"/>
    </row>
    <row r="6" spans="2:13" ht="15.4" x14ac:dyDescent="0.45">
      <c r="B6" s="80"/>
      <c r="C6" s="5" t="s">
        <v>26</v>
      </c>
      <c r="D6" s="6"/>
      <c r="E6" s="432" t="str">
        <f>IF(ProjTitle&lt;&gt;"",ProjTitle,"")</f>
        <v>River Mill Storage, LLC</v>
      </c>
      <c r="F6" s="432"/>
      <c r="G6" s="432"/>
      <c r="H6" s="432"/>
      <c r="I6" s="432"/>
      <c r="J6" s="432"/>
      <c r="K6" s="37"/>
      <c r="L6" s="82"/>
      <c r="M6" s="35" t="str">
        <f>IF(E6="","&lt;&lt;&lt; Enter Information in Part II","")</f>
        <v/>
      </c>
    </row>
    <row r="7" spans="2:13" ht="15.4" x14ac:dyDescent="0.45">
      <c r="B7" s="80"/>
      <c r="C7" s="99"/>
      <c r="D7" s="54"/>
      <c r="E7" s="54"/>
      <c r="F7" s="54"/>
      <c r="G7" s="54"/>
      <c r="H7" s="54"/>
      <c r="I7" s="54"/>
      <c r="J7" s="54"/>
      <c r="K7" s="37"/>
      <c r="L7" s="82"/>
    </row>
    <row r="8" spans="2:13" ht="15.4" x14ac:dyDescent="0.45">
      <c r="B8" s="80"/>
      <c r="C8" s="5" t="s">
        <v>37</v>
      </c>
      <c r="D8" s="7"/>
      <c r="E8" s="52"/>
      <c r="F8" s="52"/>
      <c r="G8" s="52"/>
      <c r="H8" s="436">
        <v>47483</v>
      </c>
      <c r="I8" s="437"/>
      <c r="J8" s="101"/>
      <c r="K8" s="6"/>
      <c r="L8" s="82"/>
      <c r="M8" s="35" t="str">
        <f>IF(H8="","&lt;&lt;&lt; Required Information",IF(EstCOD&gt;=DATE(2030,1,1),"COD must be before 1/1/2030",""))</f>
        <v/>
      </c>
    </row>
    <row r="9" spans="2:13" ht="15.4" x14ac:dyDescent="0.45">
      <c r="B9" s="80"/>
      <c r="C9" s="55"/>
      <c r="D9" s="52"/>
      <c r="E9" s="52"/>
      <c r="F9" s="52"/>
      <c r="G9" s="52"/>
      <c r="H9" s="52"/>
      <c r="I9" s="52"/>
      <c r="J9" s="101"/>
      <c r="K9" s="6"/>
      <c r="L9" s="82"/>
      <c r="M9" s="35"/>
    </row>
    <row r="10" spans="2:13" ht="41.25" customHeight="1" x14ac:dyDescent="0.4">
      <c r="B10" s="80"/>
      <c r="C10" s="439" t="s">
        <v>38</v>
      </c>
      <c r="D10" s="440"/>
      <c r="E10" s="440"/>
      <c r="F10" s="440"/>
      <c r="G10" s="440"/>
      <c r="H10" s="440"/>
      <c r="I10" s="441"/>
      <c r="J10" s="442">
        <f>MAX(EstCOD,IF(DAY(EstCOD)&gt;1,DATE(YEAR(EstCOD),MONTH(EstCOD)+1,1),EstCOD))</f>
        <v>47484</v>
      </c>
      <c r="K10" s="443"/>
      <c r="L10" s="82"/>
      <c r="M10" s="35"/>
    </row>
    <row r="11" spans="2:13" ht="15.4" x14ac:dyDescent="0.45">
      <c r="B11" s="80"/>
      <c r="C11" s="103"/>
      <c r="D11" s="103"/>
      <c r="E11" s="103"/>
      <c r="F11" s="103"/>
      <c r="G11" s="103"/>
      <c r="H11" s="104"/>
      <c r="I11" s="103"/>
      <c r="J11" s="19"/>
      <c r="K11" s="18"/>
      <c r="L11" s="82"/>
      <c r="M11" s="35"/>
    </row>
    <row r="12" spans="2:13" ht="15.4" x14ac:dyDescent="0.45">
      <c r="B12" s="80"/>
      <c r="C12" s="5" t="s">
        <v>39</v>
      </c>
      <c r="D12" s="5"/>
      <c r="E12" s="5"/>
      <c r="F12" s="5"/>
      <c r="G12" s="5"/>
      <c r="H12" s="81">
        <v>580</v>
      </c>
      <c r="I12" s="5" t="s">
        <v>40</v>
      </c>
      <c r="J12" s="81">
        <v>500</v>
      </c>
      <c r="K12" s="5" t="s">
        <v>41</v>
      </c>
      <c r="L12" s="82"/>
      <c r="M12" s="35" t="str">
        <f>IF(OR(H12="",J12=""),"&lt;&lt;&lt; Required Information","")</f>
        <v/>
      </c>
    </row>
    <row r="13" spans="2:13" ht="15.4" x14ac:dyDescent="0.45">
      <c r="B13" s="80"/>
      <c r="C13" s="5"/>
      <c r="D13" s="75"/>
      <c r="E13" s="5"/>
      <c r="F13" s="5"/>
      <c r="G13" s="5"/>
      <c r="H13" s="76"/>
      <c r="I13" s="5"/>
      <c r="J13" s="105" t="str">
        <f>IF(CapNet&gt;CapGross,"(Value exceeds Gross Capacity)","")</f>
        <v/>
      </c>
      <c r="K13" s="6"/>
      <c r="L13" s="82"/>
    </row>
    <row r="14" spans="2:13" ht="15.4" x14ac:dyDescent="0.45">
      <c r="B14" s="80"/>
      <c r="C14" s="61" t="s">
        <v>42</v>
      </c>
      <c r="D14" s="353"/>
      <c r="E14" s="61"/>
      <c r="F14" s="61"/>
      <c r="G14" s="61"/>
      <c r="H14" s="354"/>
      <c r="I14" s="61"/>
      <c r="J14" s="372">
        <v>2000</v>
      </c>
      <c r="K14" s="61" t="s">
        <v>43</v>
      </c>
      <c r="L14" s="82"/>
      <c r="M14" s="35" t="str">
        <f>IF(J14="","&lt;&lt;&lt; Required Information","")</f>
        <v/>
      </c>
    </row>
    <row r="15" spans="2:13" ht="15.4" x14ac:dyDescent="0.45">
      <c r="B15" s="80"/>
      <c r="C15" s="61"/>
      <c r="D15" s="353"/>
      <c r="E15" s="61"/>
      <c r="F15" s="61"/>
      <c r="G15" s="61"/>
      <c r="H15" s="354"/>
      <c r="I15" s="61"/>
      <c r="J15" s="373"/>
      <c r="K15" s="344"/>
      <c r="L15" s="82"/>
    </row>
    <row r="16" spans="2:13" ht="15.4" x14ac:dyDescent="0.45">
      <c r="B16" s="80"/>
      <c r="C16" s="61" t="s">
        <v>44</v>
      </c>
      <c r="D16" s="353"/>
      <c r="E16" s="61"/>
      <c r="F16" s="61"/>
      <c r="G16" s="61"/>
      <c r="H16" s="354"/>
      <c r="I16" s="61"/>
      <c r="J16" s="372">
        <v>4</v>
      </c>
      <c r="K16" s="61" t="s">
        <v>45</v>
      </c>
      <c r="L16" s="82"/>
      <c r="M16" s="35" t="str">
        <f>IF(J16="","&lt;&lt;&lt; Required Information","")</f>
        <v/>
      </c>
    </row>
    <row r="17" spans="2:13" ht="15.4" x14ac:dyDescent="0.45">
      <c r="B17" s="80"/>
      <c r="C17" s="61"/>
      <c r="D17" s="353"/>
      <c r="E17" s="61"/>
      <c r="F17" s="61"/>
      <c r="G17" s="61"/>
      <c r="H17" s="354"/>
      <c r="I17" s="61"/>
      <c r="J17" s="373"/>
      <c r="K17" s="344"/>
      <c r="L17" s="82"/>
    </row>
    <row r="18" spans="2:13" ht="15.4" x14ac:dyDescent="0.45">
      <c r="B18" s="80"/>
      <c r="C18" s="61" t="s">
        <v>46</v>
      </c>
      <c r="D18" s="353"/>
      <c r="E18" s="61"/>
      <c r="F18" s="61"/>
      <c r="G18" s="61"/>
      <c r="H18" s="354"/>
      <c r="I18" s="61"/>
      <c r="J18" s="372">
        <v>0.1</v>
      </c>
      <c r="K18" s="61" t="s">
        <v>47</v>
      </c>
      <c r="L18" s="82"/>
      <c r="M18" s="35" t="str">
        <f>IF(J18="","&lt;&lt;&lt; Required Information","")</f>
        <v/>
      </c>
    </row>
    <row r="19" spans="2:13" ht="15.4" x14ac:dyDescent="0.45">
      <c r="B19" s="80"/>
      <c r="C19" s="61"/>
      <c r="D19" s="353"/>
      <c r="E19" s="61"/>
      <c r="F19" s="61"/>
      <c r="G19" s="61"/>
      <c r="H19" s="354"/>
      <c r="I19" s="61"/>
      <c r="J19" s="373"/>
      <c r="K19" s="344"/>
      <c r="L19" s="82"/>
    </row>
    <row r="20" spans="2:13" ht="15.4" x14ac:dyDescent="0.45">
      <c r="B20" s="80"/>
      <c r="C20" s="61" t="s">
        <v>48</v>
      </c>
      <c r="D20" s="353"/>
      <c r="E20" s="61"/>
      <c r="F20" s="61"/>
      <c r="G20" s="61"/>
      <c r="H20" s="354"/>
      <c r="I20" s="61"/>
      <c r="J20" s="372">
        <v>500</v>
      </c>
      <c r="K20" s="61" t="s">
        <v>47</v>
      </c>
      <c r="L20" s="82"/>
      <c r="M20" s="35" t="str">
        <f>IF(J20="","&lt;&lt;&lt; Required Information","")</f>
        <v/>
      </c>
    </row>
    <row r="21" spans="2:13" ht="15.4" x14ac:dyDescent="0.45">
      <c r="B21" s="80"/>
      <c r="C21" s="61"/>
      <c r="D21" s="353"/>
      <c r="E21" s="61"/>
      <c r="F21" s="61"/>
      <c r="G21" s="61"/>
      <c r="H21" s="354"/>
      <c r="I21" s="61"/>
      <c r="J21" s="373"/>
      <c r="K21" s="344"/>
      <c r="L21" s="82"/>
    </row>
    <row r="22" spans="2:13" ht="15.4" x14ac:dyDescent="0.45">
      <c r="B22" s="80"/>
      <c r="C22" s="61" t="s">
        <v>49</v>
      </c>
      <c r="D22" s="353"/>
      <c r="E22" s="61"/>
      <c r="F22" s="61"/>
      <c r="G22" s="61"/>
      <c r="H22" s="354"/>
      <c r="I22" s="61"/>
      <c r="J22" s="372">
        <v>500</v>
      </c>
      <c r="K22" s="61" t="s">
        <v>50</v>
      </c>
      <c r="L22" s="82"/>
      <c r="M22" s="35" t="str">
        <f>IF(J22="","&lt;&lt;&lt; Required Information","")</f>
        <v/>
      </c>
    </row>
    <row r="23" spans="2:13" ht="15.4" x14ac:dyDescent="0.45">
      <c r="B23" s="80"/>
      <c r="C23" s="61"/>
      <c r="D23" s="353"/>
      <c r="E23" s="61"/>
      <c r="F23" s="61"/>
      <c r="G23" s="61"/>
      <c r="H23" s="354"/>
      <c r="I23" s="61"/>
      <c r="J23" s="373"/>
      <c r="K23" s="344"/>
      <c r="L23" s="82"/>
    </row>
    <row r="24" spans="2:13" ht="15.4" x14ac:dyDescent="0.45">
      <c r="B24" s="80"/>
      <c r="C24" s="61" t="s">
        <v>51</v>
      </c>
      <c r="D24" s="353"/>
      <c r="E24" s="61"/>
      <c r="F24" s="61"/>
      <c r="G24" s="61"/>
      <c r="H24" s="354"/>
      <c r="I24" s="61"/>
      <c r="J24" s="372">
        <v>0.1</v>
      </c>
      <c r="K24" s="61" t="s">
        <v>47</v>
      </c>
      <c r="L24" s="82"/>
      <c r="M24" s="35" t="str">
        <f>IF(J24="","&lt;&lt;&lt; Required Information","")</f>
        <v/>
      </c>
    </row>
    <row r="25" spans="2:13" ht="15.4" x14ac:dyDescent="0.45">
      <c r="B25" s="80"/>
      <c r="C25" s="61"/>
      <c r="D25" s="353"/>
      <c r="E25" s="61"/>
      <c r="F25" s="61"/>
      <c r="G25" s="61"/>
      <c r="H25" s="354"/>
      <c r="I25" s="61"/>
      <c r="J25" s="373"/>
      <c r="K25" s="344"/>
      <c r="L25" s="82"/>
    </row>
    <row r="26" spans="2:13" ht="15.4" x14ac:dyDescent="0.45">
      <c r="B26" s="80"/>
      <c r="C26" s="61" t="s">
        <v>52</v>
      </c>
      <c r="D26" s="353"/>
      <c r="E26" s="61"/>
      <c r="F26" s="61"/>
      <c r="G26" s="61"/>
      <c r="H26" s="354"/>
      <c r="I26" s="61"/>
      <c r="J26" s="372">
        <v>500</v>
      </c>
      <c r="K26" s="61" t="s">
        <v>47</v>
      </c>
      <c r="L26" s="82"/>
      <c r="M26" s="35" t="str">
        <f>IF(J26="","&lt;&lt;&lt; Required Information","")</f>
        <v/>
      </c>
    </row>
    <row r="27" spans="2:13" ht="15.4" x14ac:dyDescent="0.45">
      <c r="B27" s="80"/>
      <c r="C27" s="61"/>
      <c r="D27" s="353"/>
      <c r="E27" s="61"/>
      <c r="F27" s="61"/>
      <c r="G27" s="61"/>
      <c r="H27" s="354"/>
      <c r="I27" s="61"/>
      <c r="J27" s="373"/>
      <c r="K27" s="344"/>
      <c r="L27" s="82"/>
    </row>
    <row r="28" spans="2:13" ht="15.4" x14ac:dyDescent="0.45">
      <c r="B28" s="80"/>
      <c r="C28" s="61" t="s">
        <v>53</v>
      </c>
      <c r="D28" s="353"/>
      <c r="E28" s="61"/>
      <c r="F28" s="61"/>
      <c r="G28" s="61"/>
      <c r="H28" s="354"/>
      <c r="I28" s="61"/>
      <c r="J28" s="372">
        <v>500</v>
      </c>
      <c r="K28" s="61" t="s">
        <v>50</v>
      </c>
      <c r="L28" s="82"/>
      <c r="M28" s="35" t="str">
        <f>IF(J28="","&lt;&lt;&lt; Required Information","")</f>
        <v/>
      </c>
    </row>
    <row r="29" spans="2:13" ht="15.4" x14ac:dyDescent="0.45">
      <c r="B29" s="80"/>
      <c r="C29" s="61"/>
      <c r="D29" s="353"/>
      <c r="E29" s="61"/>
      <c r="F29" s="61"/>
      <c r="G29" s="61"/>
      <c r="H29" s="354"/>
      <c r="I29" s="61"/>
      <c r="J29" s="373"/>
      <c r="K29" s="344"/>
      <c r="L29" s="82"/>
    </row>
    <row r="30" spans="2:13" ht="15.4" x14ac:dyDescent="0.45">
      <c r="B30" s="80"/>
      <c r="C30" s="61" t="s">
        <v>54</v>
      </c>
      <c r="D30" s="353"/>
      <c r="E30" s="61"/>
      <c r="F30" s="61"/>
      <c r="G30" s="61"/>
      <c r="H30" s="354"/>
      <c r="I30" s="61"/>
      <c r="J30" s="372">
        <v>87.4</v>
      </c>
      <c r="K30" s="61" t="s">
        <v>55</v>
      </c>
      <c r="L30" s="82"/>
      <c r="M30" s="35" t="str">
        <f>IF(J30="","&lt;&lt;&lt; Required Information","")</f>
        <v/>
      </c>
    </row>
    <row r="31" spans="2:13" ht="15.4" x14ac:dyDescent="0.45">
      <c r="B31" s="80"/>
      <c r="C31" s="61"/>
      <c r="D31" s="353"/>
      <c r="E31" s="61"/>
      <c r="F31" s="61"/>
      <c r="G31" s="61"/>
      <c r="H31" s="354"/>
      <c r="I31" s="61"/>
      <c r="J31" s="373"/>
      <c r="K31" s="61"/>
      <c r="L31" s="82"/>
      <c r="M31" s="35"/>
    </row>
    <row r="32" spans="2:13" ht="15.4" x14ac:dyDescent="0.45">
      <c r="B32" s="80"/>
      <c r="C32" s="61" t="s">
        <v>56</v>
      </c>
      <c r="D32" s="353"/>
      <c r="E32" s="61"/>
      <c r="F32" s="61"/>
      <c r="G32" s="61"/>
      <c r="H32" s="354"/>
      <c r="I32" s="61"/>
      <c r="J32" s="372">
        <v>100</v>
      </c>
      <c r="K32" s="61" t="s">
        <v>57</v>
      </c>
      <c r="L32" s="82"/>
      <c r="M32" s="35" t="str">
        <f>IF(J32="","&lt;&lt;&lt; Required Information","")</f>
        <v/>
      </c>
    </row>
    <row r="33" spans="2:13" ht="15.4" x14ac:dyDescent="0.45">
      <c r="B33" s="80"/>
      <c r="C33" s="61"/>
      <c r="D33" s="353"/>
      <c r="E33" s="61"/>
      <c r="F33" s="61"/>
      <c r="G33" s="61"/>
      <c r="H33" s="354"/>
      <c r="I33" s="61"/>
      <c r="J33" s="373"/>
      <c r="K33" s="61"/>
      <c r="L33" s="82"/>
      <c r="M33" s="35"/>
    </row>
    <row r="34" spans="2:13" ht="15.4" x14ac:dyDescent="0.45">
      <c r="B34" s="80"/>
      <c r="C34" s="61" t="s">
        <v>58</v>
      </c>
      <c r="D34" s="353"/>
      <c r="E34" s="61"/>
      <c r="F34" s="61"/>
      <c r="G34" s="61"/>
      <c r="H34" s="354"/>
      <c r="I34" s="61"/>
      <c r="J34" s="372">
        <v>100</v>
      </c>
      <c r="K34" s="61" t="s">
        <v>57</v>
      </c>
      <c r="L34" s="82"/>
      <c r="M34" s="35" t="str">
        <f>IF(J34="","&lt;&lt;&lt; Required Information","")</f>
        <v/>
      </c>
    </row>
    <row r="35" spans="2:13" ht="15.4" x14ac:dyDescent="0.45">
      <c r="B35" s="80"/>
      <c r="C35" s="61"/>
      <c r="D35" s="353"/>
      <c r="E35" s="61"/>
      <c r="F35" s="61"/>
      <c r="G35" s="61"/>
      <c r="H35" s="354"/>
      <c r="I35" s="61"/>
      <c r="J35" s="373"/>
      <c r="K35" s="61"/>
      <c r="L35" s="82"/>
      <c r="M35" s="35"/>
    </row>
    <row r="36" spans="2:13" ht="15.4" x14ac:dyDescent="0.45">
      <c r="B36" s="80"/>
      <c r="C36" s="61" t="s">
        <v>59</v>
      </c>
      <c r="D36" s="353"/>
      <c r="E36" s="61"/>
      <c r="F36" s="61"/>
      <c r="G36" s="61"/>
      <c r="H36" s="354"/>
      <c r="I36" s="61"/>
      <c r="J36" s="372">
        <v>1</v>
      </c>
      <c r="K36" s="61" t="s">
        <v>60</v>
      </c>
      <c r="L36" s="82"/>
      <c r="M36" s="35" t="str">
        <f>IF(J36="","&lt;&lt;&lt; Required Information","")</f>
        <v/>
      </c>
    </row>
    <row r="37" spans="2:13" ht="15.4" x14ac:dyDescent="0.45">
      <c r="B37" s="80"/>
      <c r="C37" s="5"/>
      <c r="D37" s="75"/>
      <c r="E37" s="5"/>
      <c r="F37" s="5"/>
      <c r="G37" s="5"/>
      <c r="H37" s="76"/>
      <c r="I37" s="5"/>
      <c r="J37" s="373"/>
      <c r="K37" s="6"/>
      <c r="L37" s="82"/>
    </row>
    <row r="38" spans="2:13" ht="17.25" customHeight="1" x14ac:dyDescent="0.45">
      <c r="B38" s="80"/>
      <c r="C38" s="438" t="s">
        <v>61</v>
      </c>
      <c r="D38" s="438"/>
      <c r="E38" s="438"/>
      <c r="F38" s="438"/>
      <c r="G38" s="438"/>
      <c r="H38" s="438"/>
      <c r="I38" s="7"/>
      <c r="J38" s="13">
        <v>200</v>
      </c>
      <c r="K38" s="38" t="s">
        <v>62</v>
      </c>
      <c r="L38" s="82"/>
      <c r="M38" s="35" t="str">
        <f>IF(J38="","&lt;&lt;&lt; Required Information","")</f>
        <v/>
      </c>
    </row>
    <row r="39" spans="2:13" ht="15.4" x14ac:dyDescent="0.45">
      <c r="B39" s="80"/>
      <c r="C39" s="106" t="s">
        <v>63</v>
      </c>
      <c r="D39" s="5"/>
      <c r="E39" s="5"/>
      <c r="F39" s="5"/>
      <c r="G39" s="5"/>
      <c r="H39" s="5"/>
      <c r="I39" s="107" t="str">
        <f>IF(CntMax&gt;CapNet,"(Value exceeds Net Capacity)","")</f>
        <v/>
      </c>
      <c r="J39" s="91"/>
      <c r="K39" s="5"/>
      <c r="L39" s="82"/>
    </row>
    <row r="40" spans="2:13" ht="15.4" x14ac:dyDescent="0.45">
      <c r="B40" s="80"/>
      <c r="C40" s="108"/>
      <c r="D40" s="5"/>
      <c r="E40" s="5"/>
      <c r="F40" s="5"/>
      <c r="G40" s="5"/>
      <c r="H40" s="5"/>
      <c r="I40" s="5"/>
      <c r="J40" s="374"/>
      <c r="K40" s="7"/>
      <c r="L40" s="82"/>
      <c r="M40" s="35"/>
    </row>
    <row r="41" spans="2:13" ht="15.4" x14ac:dyDescent="0.45">
      <c r="B41" s="80"/>
      <c r="C41" s="5" t="s">
        <v>64</v>
      </c>
      <c r="D41" s="5"/>
      <c r="E41" s="5"/>
      <c r="F41" s="5"/>
      <c r="G41" s="5"/>
      <c r="H41" s="5"/>
      <c r="I41" s="5"/>
      <c r="J41" s="81">
        <v>97</v>
      </c>
      <c r="K41" s="38" t="s">
        <v>55</v>
      </c>
      <c r="L41" s="82"/>
      <c r="M41" s="35" t="str">
        <f>IF(J41="","&lt;&lt;&lt; Required Information","")</f>
        <v/>
      </c>
    </row>
    <row r="42" spans="2:13" ht="15.4" x14ac:dyDescent="0.45">
      <c r="B42" s="80"/>
      <c r="C42" s="5"/>
      <c r="D42" s="5"/>
      <c r="E42" s="5"/>
      <c r="F42" s="5"/>
      <c r="G42" s="5"/>
      <c r="H42" s="5"/>
      <c r="I42" s="5"/>
      <c r="J42" s="5"/>
      <c r="K42" s="5"/>
      <c r="L42" s="82"/>
    </row>
    <row r="43" spans="2:13" ht="15.75" customHeight="1" x14ac:dyDescent="0.45">
      <c r="B43" s="80"/>
      <c r="C43" s="446" t="s">
        <v>65</v>
      </c>
      <c r="D43" s="446"/>
      <c r="E43" s="446"/>
      <c r="F43" s="446"/>
      <c r="G43" s="446"/>
      <c r="H43" s="446"/>
      <c r="I43" s="5"/>
      <c r="J43" s="81">
        <v>40</v>
      </c>
      <c r="K43" s="38" t="s">
        <v>55</v>
      </c>
      <c r="L43" s="82"/>
      <c r="M43" s="35" t="str">
        <f>IF(J43="","&lt;&lt;&lt; Required Information","")</f>
        <v/>
      </c>
    </row>
    <row r="44" spans="2:13" ht="15.4" x14ac:dyDescent="0.45">
      <c r="B44" s="80"/>
      <c r="C44" s="444" t="s">
        <v>66</v>
      </c>
      <c r="D44" s="444"/>
      <c r="E44" s="444"/>
      <c r="F44" s="444"/>
      <c r="G44" s="444"/>
      <c r="H44" s="444"/>
      <c r="I44" s="5"/>
      <c r="J44" s="9"/>
      <c r="K44" s="38"/>
      <c r="L44" s="82"/>
      <c r="M44" s="109"/>
    </row>
    <row r="45" spans="2:13" ht="15.4" x14ac:dyDescent="0.45">
      <c r="B45" s="80"/>
      <c r="C45" s="106"/>
      <c r="D45" s="85"/>
      <c r="E45" s="85"/>
      <c r="F45" s="85"/>
      <c r="G45" s="85"/>
      <c r="H45" s="85"/>
      <c r="I45" s="5"/>
      <c r="J45" s="9"/>
      <c r="K45" s="38"/>
      <c r="L45" s="82"/>
      <c r="M45" s="110"/>
    </row>
    <row r="46" spans="2:13" ht="14.55" customHeight="1" x14ac:dyDescent="0.45">
      <c r="B46" s="80"/>
      <c r="C46" s="445" t="s">
        <v>67</v>
      </c>
      <c r="D46" s="445"/>
      <c r="E46" s="445"/>
      <c r="F46" s="445"/>
      <c r="G46" s="445"/>
      <c r="H46" s="445"/>
      <c r="I46" s="5"/>
      <c r="J46" s="5"/>
      <c r="K46" s="5"/>
      <c r="L46" s="82"/>
    </row>
    <row r="47" spans="2:13" ht="60.7" customHeight="1" x14ac:dyDescent="0.45">
      <c r="B47" s="80"/>
      <c r="C47" s="445"/>
      <c r="D47" s="445"/>
      <c r="E47" s="445"/>
      <c r="F47" s="445"/>
      <c r="G47" s="445"/>
      <c r="H47" s="445"/>
      <c r="I47" s="5"/>
      <c r="J47" s="81" t="s">
        <v>244</v>
      </c>
      <c r="K47" s="33" t="s">
        <v>68</v>
      </c>
      <c r="L47" s="82"/>
      <c r="M47" s="35" t="str">
        <f>IF(J47="","&lt;&lt;&lt; Required Information","")</f>
        <v/>
      </c>
    </row>
    <row r="48" spans="2:13" ht="15.4" x14ac:dyDescent="0.45">
      <c r="B48" s="80"/>
      <c r="C48" s="85"/>
      <c r="D48" s="85"/>
      <c r="E48" s="85"/>
      <c r="F48" s="85"/>
      <c r="G48" s="85"/>
      <c r="H48" s="85"/>
      <c r="I48" s="5"/>
      <c r="J48" s="5"/>
      <c r="K48" s="5"/>
      <c r="L48" s="82"/>
    </row>
    <row r="49" spans="2:13" ht="15.75" customHeight="1" x14ac:dyDescent="0.45">
      <c r="B49" s="80"/>
      <c r="C49" s="100" t="s">
        <v>69</v>
      </c>
      <c r="D49" s="61"/>
      <c r="E49" s="61"/>
      <c r="F49" s="61"/>
      <c r="G49" s="61"/>
      <c r="H49" s="61"/>
      <c r="I49" s="111"/>
      <c r="J49" s="81">
        <v>20</v>
      </c>
      <c r="K49" s="38" t="s">
        <v>55</v>
      </c>
      <c r="L49" s="82"/>
      <c r="M49" s="35" t="str">
        <f>IF(J49="","&lt;&lt;&lt; Required Information","")</f>
        <v/>
      </c>
    </row>
    <row r="50" spans="2:13" ht="13.5" customHeight="1" x14ac:dyDescent="0.45">
      <c r="B50" s="80"/>
      <c r="C50" s="112"/>
      <c r="D50" s="113"/>
      <c r="E50" s="113"/>
      <c r="F50" s="113"/>
      <c r="G50" s="113"/>
      <c r="H50" s="113"/>
      <c r="I50" s="111"/>
      <c r="J50" s="5"/>
      <c r="K50" s="5"/>
      <c r="L50" s="82"/>
    </row>
    <row r="51" spans="2:13" ht="31.5" customHeight="1" x14ac:dyDescent="0.45">
      <c r="B51" s="80"/>
      <c r="C51" s="438" t="s">
        <v>70</v>
      </c>
      <c r="D51" s="438"/>
      <c r="E51" s="438"/>
      <c r="F51" s="438"/>
      <c r="G51" s="438"/>
      <c r="H51" s="438"/>
      <c r="I51" s="111"/>
      <c r="J51" s="141" t="s">
        <v>245</v>
      </c>
      <c r="K51" s="102" t="s">
        <v>68</v>
      </c>
      <c r="L51" s="82"/>
      <c r="M51" s="35" t="str">
        <f>IF(J51="","&lt;&lt;&lt; Required Information","")</f>
        <v/>
      </c>
    </row>
    <row r="52" spans="2:13" ht="15.4" x14ac:dyDescent="0.45">
      <c r="B52" s="80"/>
      <c r="C52" s="85"/>
      <c r="D52" s="85"/>
      <c r="E52" s="85"/>
      <c r="F52" s="85"/>
      <c r="G52" s="85"/>
      <c r="H52" s="85"/>
      <c r="I52" s="5"/>
      <c r="J52" s="5"/>
      <c r="K52" s="5"/>
      <c r="L52" s="82"/>
    </row>
    <row r="53" spans="2:13" ht="15.75" customHeight="1" x14ac:dyDescent="0.45">
      <c r="B53" s="16"/>
      <c r="C53" s="5" t="s">
        <v>71</v>
      </c>
      <c r="D53" s="5"/>
      <c r="E53" s="5"/>
      <c r="F53" s="5"/>
      <c r="G53" s="450" t="s">
        <v>247</v>
      </c>
      <c r="H53" s="451"/>
      <c r="I53" s="451"/>
      <c r="J53" s="451"/>
      <c r="K53" s="5"/>
      <c r="L53" s="17"/>
      <c r="M53" s="35" t="str">
        <f>IF(G53="","&lt;&lt;&lt; Required Information","")</f>
        <v/>
      </c>
    </row>
    <row r="54" spans="2:13" ht="15.4" x14ac:dyDescent="0.45">
      <c r="B54" s="16"/>
      <c r="C54" s="5"/>
      <c r="D54" s="5"/>
      <c r="E54" s="5"/>
      <c r="F54" s="5"/>
      <c r="G54" s="5"/>
      <c r="H54" s="5"/>
      <c r="I54" s="5"/>
      <c r="J54" s="5"/>
      <c r="K54" s="5"/>
      <c r="L54" s="17"/>
    </row>
    <row r="55" spans="2:13" ht="15.4" x14ac:dyDescent="0.45">
      <c r="B55" s="16"/>
      <c r="C55" s="157" t="s">
        <v>72</v>
      </c>
      <c r="D55" s="158"/>
      <c r="E55" s="158"/>
      <c r="F55" s="158"/>
      <c r="G55" s="158"/>
      <c r="H55" s="450" t="s">
        <v>234</v>
      </c>
      <c r="I55" s="451"/>
      <c r="J55" s="451"/>
      <c r="K55" s="5"/>
      <c r="L55" s="17"/>
      <c r="M55" s="35" t="str">
        <f>IF(H55="","&lt;&lt;&lt; Required Information","")</f>
        <v/>
      </c>
    </row>
    <row r="56" spans="2:13" ht="15.4" x14ac:dyDescent="0.45">
      <c r="B56" s="16"/>
      <c r="C56" s="157"/>
      <c r="D56" s="158"/>
      <c r="E56" s="158"/>
      <c r="F56" s="158"/>
      <c r="G56" s="158"/>
      <c r="H56" s="170"/>
      <c r="I56" s="171"/>
      <c r="J56" s="171"/>
      <c r="K56" s="5"/>
      <c r="L56" s="17"/>
      <c r="M56" s="35"/>
    </row>
    <row r="57" spans="2:13" ht="15.75" customHeight="1" x14ac:dyDescent="0.4">
      <c r="B57" s="16"/>
      <c r="C57" s="452" t="s">
        <v>73</v>
      </c>
      <c r="D57" s="452"/>
      <c r="E57" s="452"/>
      <c r="F57" s="452"/>
      <c r="G57" s="452"/>
      <c r="H57" s="452"/>
      <c r="I57" s="452"/>
      <c r="J57" s="452"/>
      <c r="K57" s="452"/>
      <c r="L57" s="17"/>
      <c r="M57" s="35"/>
    </row>
    <row r="58" spans="2:13" ht="15.75" customHeight="1" x14ac:dyDescent="0.4">
      <c r="B58" s="16"/>
      <c r="C58" s="452"/>
      <c r="D58" s="452"/>
      <c r="E58" s="452"/>
      <c r="F58" s="452"/>
      <c r="G58" s="452"/>
      <c r="H58" s="452"/>
      <c r="I58" s="452"/>
      <c r="J58" s="452"/>
      <c r="K58" s="452"/>
      <c r="L58" s="17"/>
      <c r="M58" s="35"/>
    </row>
    <row r="59" spans="2:13" ht="15.75" customHeight="1" x14ac:dyDescent="0.4">
      <c r="B59" s="16"/>
      <c r="C59" s="452"/>
      <c r="D59" s="452"/>
      <c r="E59" s="452"/>
      <c r="F59" s="452"/>
      <c r="G59" s="452"/>
      <c r="H59" s="452"/>
      <c r="I59" s="452"/>
      <c r="J59" s="452"/>
      <c r="K59" s="452"/>
      <c r="L59" s="17"/>
      <c r="M59" s="35"/>
    </row>
    <row r="60" spans="2:13" ht="28.5" customHeight="1" x14ac:dyDescent="0.4">
      <c r="B60" s="16"/>
      <c r="C60" s="452"/>
      <c r="D60" s="452"/>
      <c r="E60" s="452"/>
      <c r="F60" s="452"/>
      <c r="G60" s="452"/>
      <c r="H60" s="452"/>
      <c r="I60" s="452"/>
      <c r="J60" s="452"/>
      <c r="K60" s="452"/>
      <c r="L60" s="17"/>
      <c r="M60" s="35"/>
    </row>
    <row r="61" spans="2:13" ht="15.4" x14ac:dyDescent="0.45">
      <c r="B61" s="16"/>
      <c r="C61" s="172"/>
      <c r="D61" s="158"/>
      <c r="E61" s="158"/>
      <c r="F61" s="158"/>
      <c r="G61" s="158"/>
      <c r="H61" s="170"/>
      <c r="I61" s="171"/>
      <c r="J61" s="171"/>
      <c r="K61" s="5"/>
      <c r="L61" s="17"/>
      <c r="M61" s="35"/>
    </row>
    <row r="62" spans="2:13" ht="15.75" thickBot="1" x14ac:dyDescent="0.5">
      <c r="B62" s="2"/>
      <c r="C62" s="83"/>
      <c r="D62" s="84"/>
      <c r="E62" s="84"/>
      <c r="F62" s="84"/>
      <c r="G62" s="84"/>
      <c r="H62" s="28"/>
      <c r="I62" s="28"/>
      <c r="J62" s="28"/>
      <c r="K62" s="12"/>
      <c r="L62" s="4"/>
      <c r="M62" s="35"/>
    </row>
    <row r="63" spans="2:13" ht="55.05" customHeight="1" x14ac:dyDescent="0.4">
      <c r="B63" s="447" t="s">
        <v>74</v>
      </c>
      <c r="C63" s="448"/>
      <c r="D63" s="448"/>
      <c r="E63" s="448"/>
      <c r="F63" s="448"/>
      <c r="G63" s="448"/>
      <c r="H63" s="448"/>
      <c r="I63" s="448"/>
      <c r="J63" s="448"/>
      <c r="K63" s="448"/>
      <c r="L63" s="449"/>
    </row>
    <row r="64" spans="2:13" ht="32.549999999999997" customHeight="1" x14ac:dyDescent="0.4">
      <c r="B64" s="433" t="s">
        <v>75</v>
      </c>
      <c r="C64" s="434"/>
      <c r="D64" s="434"/>
      <c r="E64" s="434"/>
      <c r="F64" s="434"/>
      <c r="G64" s="434"/>
      <c r="H64" s="434"/>
      <c r="I64" s="434"/>
      <c r="J64" s="434"/>
      <c r="K64" s="434"/>
      <c r="L64" s="435"/>
    </row>
  </sheetData>
  <sheetProtection algorithmName="SHA-512" hashValue="icFIcX0eFNFuhQI9mSvfYhkUsDkUyWwd5sZwBuBxKm0VGl+dLZS1+fhxDF0TQk0CeSosBPCOMGADEyVAetY+Vg==" saltValue="SaSUnlOl3UXzxqaDFIQMEA==" spinCount="100000" sheet="1" selectLockedCells="1"/>
  <sortState xmlns:xlrd2="http://schemas.microsoft.com/office/spreadsheetml/2017/richdata2" ref="L4:L7">
    <sortCondition ref="L4:L7"/>
  </sortState>
  <mergeCells count="16">
    <mergeCell ref="B64:L64"/>
    <mergeCell ref="B3:L3"/>
    <mergeCell ref="B4:L4"/>
    <mergeCell ref="H8:I8"/>
    <mergeCell ref="C38:H38"/>
    <mergeCell ref="C10:I10"/>
    <mergeCell ref="J10:K10"/>
    <mergeCell ref="E6:J6"/>
    <mergeCell ref="C51:H51"/>
    <mergeCell ref="C44:H44"/>
    <mergeCell ref="C46:H47"/>
    <mergeCell ref="C43:H43"/>
    <mergeCell ref="B63:L63"/>
    <mergeCell ref="H55:J55"/>
    <mergeCell ref="G53:J53"/>
    <mergeCell ref="C57:K60"/>
  </mergeCells>
  <phoneticPr fontId="29" type="noConversion"/>
  <conditionalFormatting sqref="E6">
    <cfRule type="cellIs" dxfId="66" priority="57" operator="equal">
      <formula>""</formula>
    </cfRule>
  </conditionalFormatting>
  <dataValidations xWindow="641" yWindow="608" count="22">
    <dataValidation type="list" allowBlank="1" showInputMessage="1" showErrorMessage="1" promptTitle="Percentage Adjustable" prompt="Indicated whether percentage can be reduced" sqref="J47:J48" xr:uid="{00000000-0002-0000-0300-000000000000}">
      <formula1>"Yes,No"</formula1>
    </dataValidation>
    <dataValidation type="decimal" operator="greaterThanOrEqual" allowBlank="1" showInputMessage="1" showErrorMessage="1" errorTitle="Minimum Required" error="Minimum Amount is 2 MWh/h.  Make sure input value is in  MWh/hr." promptTitle="Contract Maximum Amount" prompt="Enter in MWh/hr_x000a__x000a__x000a_" sqref="J38" xr:uid="{00000000-0002-0000-0300-000003000000}">
      <formula1>MinMCA</formula1>
    </dataValidation>
    <dataValidation type="decimal" allowBlank="1" showInputMessage="1" showErrorMessage="1" errorTitle="Value to low" error="Enter value between 5 and 100" promptTitle="Annual Availability" prompt="Example:  For 80% enter 80, not 0.8_x000a__x000a_Value must be between 5 and 100." sqref="J41" xr:uid="{00000000-0002-0000-0300-000005000000}">
      <formula1>5</formula1>
      <formula2>100</formula2>
    </dataValidation>
    <dataValidation type="decimal" allowBlank="1" showInputMessage="1" showErrorMessage="1" errorTitle="Value to low" error="Enter value between 5 and 100" promptTitle="Percent Offered" prompt="Example:  Enter 80 for 80%, not 0.8_x000a__x000a_Value must be between 5 and 100." sqref="J43" xr:uid="{00000000-0002-0000-0300-000006000000}">
      <formula1>5</formula1>
      <formula2>100</formula2>
    </dataValidation>
    <dataValidation type="decimal" allowBlank="1" showInputMessage="1" showErrorMessage="1" errorTitle="Invalid Number" error="Enter value &gt; 5 and less than Buyer's Percent Entitlement" promptTitle="Minimum Percent" prompt="Enter whole number. Must be less than Buyer's Percentage above._x000a_" sqref="J49" xr:uid="{00000000-0002-0000-0300-000007000000}">
      <formula1>5</formula1>
      <formula2>PctEnt</formula2>
    </dataValidation>
    <dataValidation type="list" allowBlank="1" showInputMessage="1" showErrorMessage="1" sqref="J51" xr:uid="{00000000-0002-0000-0300-00000A000000}">
      <formula1>"Yes, No"</formula1>
    </dataValidation>
    <dataValidation type="decimal" allowBlank="1" showInputMessage="1" showErrorMessage="1" errorTitle="Invalid facility size" error="Entry must be between 40 MW and 1,000 MW" promptTitle="Gross Capacity" prompt="Must be at least 40 MW and no greater than 1,000 MW" sqref="H12" xr:uid="{00000000-0002-0000-0300-00000B000000}">
      <formula1>40</formula1>
      <formula2>1000</formula2>
    </dataValidation>
    <dataValidation type="decimal" operator="lessThan" allowBlank="1" showInputMessage="1" showErrorMessage="1" promptTitle="Net Capacity" prompt="Must be less than 1,000 MW" sqref="J12" xr:uid="{00000000-0002-0000-0300-00000C000000}">
      <formula1>1000</formula1>
    </dataValidation>
    <dataValidation allowBlank="1" showInputMessage="1" showErrorMessage="1" errorTitle="Invalid Date" error="Date must be between 1/1/20xx and 12/31/20yy" promptTitle="Commerical Online Date" prompt="Input in MM/DD/YYYY format. Example:  08/01/2024._x000a__x000a_Note all nameplate capacity must have a scheduled commercial operation date before January 1, 2030." sqref="H8:I8" xr:uid="{C56D8DF6-F715-4E43-B7A3-20F1F1114C10}"/>
    <dataValidation allowBlank="1" showInputMessage="1" showErrorMessage="1" errorTitle="Invalid Date" error="Date must be between 7/1/2014 and 12/31/2017" promptTitle="Commercial Operation Date" prompt="Input in MM/DD/YYYY format. Example:  08/01/2024._x000a__x000a_Note all nameplate capacity must have a scheduled commercial operation date before January 1, 2032" sqref="H8:I8" xr:uid="{77148836-6B7E-4D67-8D06-2235AFFB820F}"/>
    <dataValidation type="decimal" allowBlank="1" showInputMessage="1" showErrorMessage="1" promptTitle="Storage Energy Capacity (MWh)" prompt="Must be at least 160 MWh and no greater than 10,000 MWh" sqref="J14" xr:uid="{44A9045C-C904-4EF6-8082-65541BAD4271}">
      <formula1>160</formula1>
      <formula2>10000</formula2>
    </dataValidation>
    <dataValidation type="decimal" allowBlank="1" showInputMessage="1" showErrorMessage="1" promptTitle="Discharge Duration (hrs.)" prompt="Must be at least 4 and no greater than 10" sqref="J16" xr:uid="{24FDE52B-7AE9-4D03-8089-4F2AB99A000B}">
      <formula1>4</formula1>
      <formula2>10</formula2>
    </dataValidation>
    <dataValidation type="decimal" operator="greaterThan" allowBlank="1" showInputMessage="1" showErrorMessage="1" promptTitle="Minimum Charge Rate (MW)" prompt="   " sqref="J18" xr:uid="{8903E027-6726-4744-BC77-9C052FC7FAB3}">
      <formula1>0</formula1>
    </dataValidation>
    <dataValidation type="decimal" operator="greaterThan" allowBlank="1" showInputMessage="1" showErrorMessage="1" promptTitle="Maximum Charge Rate (MW)" prompt=" " sqref="J20" xr:uid="{A90F798D-790D-4A0D-9917-2D2A3A2EF2BC}">
      <formula1>0</formula1>
    </dataValidation>
    <dataValidation allowBlank="1" showInputMessage="1" showErrorMessage="1" promptTitle="Charge Ramp Rate (MW/min)" prompt="The rate at which the Energy Storage System can go from Minimum Charge Rate to Maximum Charage Rate." sqref="J22" xr:uid="{6E42B354-9A97-4402-8D71-3FE14BDE35B4}"/>
    <dataValidation allowBlank="1" showInputMessage="1" showErrorMessage="1" promptTitle="Minimum Discharge Rate (MW)" prompt=" " sqref="J24" xr:uid="{A84C7EAF-CECB-4C2D-B875-F4CFA2271C2B}"/>
    <dataValidation type="decimal" operator="greaterThanOrEqual" allowBlank="1" showInputMessage="1" showErrorMessage="1" promptTitle="Maximum Discharge Rate (MW)" prompt="This should match the facility's Full Rated Capacity as defined in the RFP. Must be at least 40 MW." sqref="J26" xr:uid="{7BF81DEF-4322-43A5-BCDF-222ADE30B7FA}">
      <formula1>40</formula1>
    </dataValidation>
    <dataValidation type="decimal" operator="greaterThan" allowBlank="1" showInputMessage="1" showErrorMessage="1" promptTitle="Discharge Ramp Rate (MW/min)" prompt="The rate at which the Energy Storage System can go from Minimum Discharge Rate to Maximum Discharge Rate." sqref="J28" xr:uid="{89CBAD1E-EA51-4A8B-BBA3-FB4368A645D4}">
      <formula1>0</formula1>
    </dataValidation>
    <dataValidation type="decimal" allowBlank="1" showInputMessage="1" showErrorMessage="1" promptTitle="Round Trip Efficiency (%)" prompt="Enter value between 0 and 100" sqref="J30" xr:uid="{C838FDC0-9D7C-40EB-B318-FEB24CAEC469}">
      <formula1>0</formula1>
      <formula2>100</formula2>
    </dataValidation>
    <dataValidation type="decimal" operator="greaterThan" allowBlank="1" showInputMessage="1" showErrorMessage="1" promptTitle="Max. Station Service Load (kW)" sqref="J32" xr:uid="{8BF53A8A-1CAD-4B4F-A2DD-10FBB6B43772}">
      <formula1>0</formula1>
    </dataValidation>
    <dataValidation type="decimal" operator="greaterThan" allowBlank="1" showInputMessage="1" showErrorMessage="1" promptTitle="Avg. Station Service Load (kW)" prompt=" " sqref="J34" xr:uid="{210FDED8-F326-492F-AA06-A20E1874CB7F}">
      <formula1>0</formula1>
    </dataValidation>
    <dataValidation type="decimal" operator="greaterThan" allowBlank="1" showInputMessage="1" showErrorMessage="1" promptTitle="Self-Discharge Rate (%/month)" prompt="The rate at which the Energy Storage System loses capacity when idle." sqref="J36" xr:uid="{38FDDDAA-DC76-4AEC-8C31-EC617C3F3EC0}">
      <formula1>0</formula1>
    </dataValidation>
  </dataValidations>
  <pageMargins left="0.5" right="0.5" top="0.75" bottom="0.75" header="0.3" footer="0.3"/>
  <pageSetup scale="92" fitToHeight="4" orientation="portrait" r:id="rId1"/>
  <extLst>
    <ext xmlns:x14="http://schemas.microsoft.com/office/spreadsheetml/2009/9/main" uri="{CCE6A557-97BC-4b89-ADB6-D9C93CAAB3DF}">
      <x14:dataValidations xmlns:xm="http://schemas.microsoft.com/office/excel/2006/main" xWindow="641" yWindow="608" count="1">
        <x14:dataValidation type="list" allowBlank="1" showInputMessage="1" showErrorMessage="1" promptTitle="ISO NE Load Zone" prompt="Select the Zone the Project will be located in" xr:uid="{00000000-0002-0000-0300-00000E000000}">
          <x14:formula1>
            <xm:f>Tables!$B$8:$B$16</xm:f>
          </x14:formula1>
          <xm:sqref>H55:J56 H61:J61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18B1B-E13C-4A0E-835C-A2984DF56122}">
  <dimension ref="B1:DN381"/>
  <sheetViews>
    <sheetView zoomScaleNormal="100" workbookViewId="0">
      <selection activeCell="C203" sqref="C203:O209"/>
    </sheetView>
  </sheetViews>
  <sheetFormatPr defaultColWidth="9.19921875" defaultRowHeight="13.9" x14ac:dyDescent="0.4"/>
  <cols>
    <col min="1" max="1" width="3.46484375" style="14" customWidth="1"/>
    <col min="2" max="2" width="7.53125" style="14" customWidth="1"/>
    <col min="3" max="3" width="9.46484375" style="14" customWidth="1"/>
    <col min="4" max="15" width="8.796875" style="14" customWidth="1"/>
    <col min="16" max="17" width="5.73046875" style="14" customWidth="1"/>
    <col min="18" max="18" width="9.19921875" style="14"/>
    <col min="19" max="19" width="9.53125" style="14" customWidth="1"/>
    <col min="20" max="24" width="9.19921875" style="14"/>
    <col min="25" max="25" width="10.265625" style="14" customWidth="1"/>
    <col min="26" max="56" width="8.73046875" style="14" customWidth="1"/>
    <col min="57" max="58" width="5.73046875" style="14" customWidth="1"/>
    <col min="59" max="60" width="9.19921875" style="14"/>
    <col min="61" max="61" width="13" style="14" customWidth="1"/>
    <col min="62" max="62" width="13" style="14" bestFit="1" customWidth="1"/>
    <col min="63" max="76" width="9.19921875" style="14"/>
    <col min="77" max="78" width="11.265625" style="14" customWidth="1"/>
    <col min="79" max="85" width="9.19921875" style="14"/>
    <col min="86" max="86" width="9.265625" style="14" bestFit="1" customWidth="1"/>
    <col min="87" max="114" width="11.53125" style="14" bestFit="1" customWidth="1"/>
    <col min="115" max="117" width="11.46484375" style="14" bestFit="1" customWidth="1"/>
    <col min="118" max="16384" width="9.19921875" style="14"/>
  </cols>
  <sheetData>
    <row r="1" spans="2:118" ht="17.649999999999999" thickBot="1" x14ac:dyDescent="0.5">
      <c r="B1" s="498" t="s">
        <v>76</v>
      </c>
      <c r="C1" s="498"/>
      <c r="D1" s="498"/>
      <c r="E1" s="498"/>
      <c r="F1" s="498"/>
      <c r="G1" s="498"/>
      <c r="H1" s="498"/>
      <c r="I1" s="498"/>
      <c r="J1" s="498"/>
      <c r="K1" s="498"/>
      <c r="L1" s="498"/>
      <c r="M1" s="498"/>
      <c r="N1" s="498"/>
      <c r="O1" s="498"/>
      <c r="P1" s="498"/>
      <c r="Q1" s="498"/>
      <c r="CG1" s="122" t="s">
        <v>77</v>
      </c>
    </row>
    <row r="2" spans="2:118" ht="15.4" x14ac:dyDescent="0.45">
      <c r="B2" s="239" t="str">
        <f>"Version: " &amp; Version</f>
        <v>Version: 07312025-FINAL</v>
      </c>
      <c r="C2" s="240"/>
      <c r="D2" s="240"/>
      <c r="E2" s="240"/>
      <c r="F2" s="240"/>
      <c r="G2" s="240"/>
      <c r="H2" s="240"/>
      <c r="I2" s="240"/>
      <c r="J2" s="144"/>
      <c r="K2" s="144"/>
      <c r="L2" s="144"/>
      <c r="M2" s="144"/>
      <c r="N2" s="144"/>
      <c r="O2" s="144"/>
      <c r="P2" s="144"/>
      <c r="Q2" s="241"/>
      <c r="X2" s="239" t="str">
        <f>"Version " &amp; Version</f>
        <v>Version 07312025-FINAL</v>
      </c>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7"/>
      <c r="BD2" s="257"/>
      <c r="BE2" s="257"/>
      <c r="BF2" s="257"/>
      <c r="BG2" s="257"/>
      <c r="BH2" s="257"/>
      <c r="BI2" s="257"/>
      <c r="BJ2" s="258"/>
      <c r="CG2" s="175" t="str">
        <f>"Version " &amp; Version</f>
        <v>Version 07312025-FINAL</v>
      </c>
      <c r="CH2" s="176"/>
      <c r="CI2" s="176"/>
      <c r="CJ2" s="176"/>
      <c r="CK2" s="176"/>
      <c r="CL2" s="176"/>
      <c r="CM2" s="176"/>
      <c r="CN2" s="176"/>
      <c r="CO2" s="176"/>
      <c r="CP2" s="176"/>
      <c r="CQ2" s="176"/>
      <c r="CR2" s="176"/>
      <c r="CS2" s="176"/>
      <c r="CT2" s="176"/>
      <c r="CU2" s="176"/>
      <c r="CV2" s="177"/>
      <c r="CW2" s="177"/>
      <c r="CX2" s="177"/>
      <c r="CY2" s="177"/>
      <c r="CZ2" s="177"/>
      <c r="DA2" s="177"/>
      <c r="DB2" s="177"/>
      <c r="DC2" s="177"/>
      <c r="DD2" s="177"/>
      <c r="DE2" s="177"/>
      <c r="DF2" s="177"/>
      <c r="DG2" s="177"/>
      <c r="DH2" s="177"/>
      <c r="DI2" s="177"/>
      <c r="DJ2" s="177"/>
      <c r="DK2" s="177"/>
      <c r="DL2" s="177"/>
      <c r="DM2" s="177"/>
      <c r="DN2" s="178"/>
    </row>
    <row r="3" spans="2:118" ht="15.4" x14ac:dyDescent="0.45">
      <c r="B3" s="488" t="s">
        <v>78</v>
      </c>
      <c r="C3" s="489"/>
      <c r="D3" s="489"/>
      <c r="E3" s="489"/>
      <c r="F3" s="489"/>
      <c r="G3" s="489"/>
      <c r="H3" s="489"/>
      <c r="I3" s="489"/>
      <c r="J3" s="489"/>
      <c r="K3" s="489"/>
      <c r="L3" s="489"/>
      <c r="M3" s="489"/>
      <c r="N3" s="489"/>
      <c r="O3" s="489"/>
      <c r="P3" s="489"/>
      <c r="Q3" s="490"/>
      <c r="X3" s="488" t="s">
        <v>79</v>
      </c>
      <c r="Y3" s="499"/>
      <c r="Z3" s="499"/>
      <c r="AA3" s="499"/>
      <c r="AB3" s="499"/>
      <c r="AC3" s="499"/>
      <c r="AD3" s="499"/>
      <c r="AE3" s="499"/>
      <c r="AF3" s="499"/>
      <c r="AG3" s="499"/>
      <c r="AH3" s="499"/>
      <c r="AI3" s="499"/>
      <c r="AJ3" s="499"/>
      <c r="AK3" s="499"/>
      <c r="AL3" s="499"/>
      <c r="AM3" s="88"/>
      <c r="AN3" s="88"/>
      <c r="AO3" s="256"/>
      <c r="AP3" s="39"/>
      <c r="AQ3" s="39"/>
      <c r="AR3" s="39"/>
      <c r="AS3" s="39"/>
      <c r="AT3" s="39"/>
      <c r="AU3" s="39"/>
      <c r="AV3" s="39"/>
      <c r="AW3" s="39"/>
      <c r="AX3" s="39"/>
      <c r="AY3" s="39"/>
      <c r="AZ3" s="39"/>
      <c r="BA3" s="39"/>
      <c r="BB3" s="39"/>
      <c r="BC3" s="39"/>
      <c r="BD3" s="39"/>
      <c r="BE3" s="39"/>
      <c r="BF3" s="39"/>
      <c r="BG3" s="39"/>
      <c r="BH3" s="39"/>
      <c r="BI3" s="39"/>
      <c r="BJ3" s="247"/>
      <c r="CG3" s="509" t="s">
        <v>80</v>
      </c>
      <c r="CH3" s="502"/>
      <c r="CI3" s="502"/>
      <c r="CJ3" s="502"/>
      <c r="CK3" s="502"/>
      <c r="CL3" s="502"/>
      <c r="CM3" s="502"/>
      <c r="CN3" s="502"/>
      <c r="CO3" s="502"/>
      <c r="CP3" s="502"/>
      <c r="CQ3" s="502"/>
      <c r="CR3" s="502"/>
      <c r="CS3" s="502"/>
      <c r="CT3" s="502"/>
      <c r="CU3" s="502"/>
      <c r="CV3" s="179"/>
      <c r="CW3" s="179"/>
      <c r="CX3" s="179"/>
      <c r="CY3" s="179"/>
      <c r="CZ3" s="179"/>
      <c r="DA3" s="179"/>
      <c r="DB3" s="179"/>
      <c r="DC3" s="179"/>
      <c r="DD3" s="179"/>
      <c r="DE3" s="179"/>
      <c r="DF3" s="179"/>
      <c r="DG3" s="179"/>
      <c r="DH3" s="179"/>
      <c r="DI3" s="179"/>
      <c r="DJ3" s="179"/>
      <c r="DK3" s="179"/>
      <c r="DL3" s="179"/>
      <c r="DM3" s="179"/>
      <c r="DN3" s="180"/>
    </row>
    <row r="4" spans="2:118" ht="15.75" thickBot="1" x14ac:dyDescent="0.5">
      <c r="B4" s="488" t="s">
        <v>81</v>
      </c>
      <c r="C4" s="489"/>
      <c r="D4" s="489"/>
      <c r="E4" s="489"/>
      <c r="F4" s="489"/>
      <c r="G4" s="489"/>
      <c r="H4" s="489"/>
      <c r="I4" s="489"/>
      <c r="J4" s="489"/>
      <c r="K4" s="489"/>
      <c r="L4" s="489"/>
      <c r="M4" s="489"/>
      <c r="N4" s="489"/>
      <c r="O4" s="489"/>
      <c r="P4" s="489"/>
      <c r="Q4" s="490"/>
      <c r="R4" s="181" t="s">
        <v>82</v>
      </c>
      <c r="S4" s="182"/>
      <c r="T4" s="182"/>
      <c r="U4" s="182"/>
      <c r="V4" s="183"/>
      <c r="X4" s="259"/>
      <c r="Y4" s="237"/>
      <c r="Z4" s="489" t="s">
        <v>83</v>
      </c>
      <c r="AA4" s="380"/>
      <c r="AB4" s="380"/>
      <c r="AC4" s="380"/>
      <c r="AD4" s="380"/>
      <c r="AE4" s="380"/>
      <c r="AF4" s="380"/>
      <c r="AG4" s="380"/>
      <c r="AH4" s="380"/>
      <c r="AI4" s="380"/>
      <c r="AJ4" s="380"/>
      <c r="AK4" s="237"/>
      <c r="AL4" s="237"/>
      <c r="AM4" s="88"/>
      <c r="AN4" s="88"/>
      <c r="AO4" s="39"/>
      <c r="AP4" s="39"/>
      <c r="AQ4" s="39"/>
      <c r="AR4" s="39"/>
      <c r="AS4" s="39"/>
      <c r="AT4" s="39"/>
      <c r="AU4" s="39"/>
      <c r="AV4" s="39"/>
      <c r="AW4" s="39"/>
      <c r="AX4" s="39"/>
      <c r="AY4" s="39"/>
      <c r="AZ4" s="39"/>
      <c r="BA4" s="39"/>
      <c r="BB4" s="39"/>
      <c r="BC4" s="39"/>
      <c r="BD4" s="39"/>
      <c r="BE4" s="39"/>
      <c r="BF4" s="39"/>
      <c r="BG4" s="39"/>
      <c r="BH4" s="39"/>
      <c r="BI4" s="39"/>
      <c r="BJ4" s="247"/>
      <c r="CG4" s="509" t="s">
        <v>84</v>
      </c>
      <c r="CH4" s="502"/>
      <c r="CI4" s="502"/>
      <c r="CJ4" s="502"/>
      <c r="CK4" s="502"/>
      <c r="CL4" s="502"/>
      <c r="CM4" s="502"/>
      <c r="CN4" s="502"/>
      <c r="CO4" s="502"/>
      <c r="CP4" s="502"/>
      <c r="CQ4" s="502"/>
      <c r="CR4" s="502"/>
      <c r="CS4" s="502"/>
      <c r="CT4" s="502"/>
      <c r="CU4" s="502"/>
      <c r="CV4" s="179"/>
      <c r="CW4" s="179"/>
      <c r="CX4" s="179"/>
      <c r="CY4" s="179"/>
      <c r="CZ4" s="179"/>
      <c r="DA4" s="179"/>
      <c r="DB4" s="179"/>
      <c r="DC4" s="179"/>
      <c r="DD4" s="179"/>
      <c r="DE4" s="179"/>
      <c r="DF4" s="179"/>
      <c r="DG4" s="179"/>
      <c r="DH4" s="179"/>
      <c r="DI4" s="179"/>
      <c r="DJ4" s="179"/>
      <c r="DK4" s="179"/>
      <c r="DL4" s="179"/>
      <c r="DM4" s="179"/>
      <c r="DN4" s="180"/>
    </row>
    <row r="5" spans="2:118" ht="20.25" customHeight="1" x14ac:dyDescent="0.45">
      <c r="B5" s="80"/>
      <c r="C5" s="47" t="s">
        <v>26</v>
      </c>
      <c r="D5" s="37"/>
      <c r="E5" s="462" t="str">
        <f>IF(ProjTitle="","Auto-Filled",ProjTitle)</f>
        <v>River Mill Storage, LLC</v>
      </c>
      <c r="F5" s="462"/>
      <c r="G5" s="462"/>
      <c r="H5" s="462"/>
      <c r="I5" s="462"/>
      <c r="J5" s="462"/>
      <c r="K5" s="48"/>
      <c r="L5" s="49" t="s">
        <v>85</v>
      </c>
      <c r="M5" s="486" t="s">
        <v>86</v>
      </c>
      <c r="N5" s="487"/>
      <c r="O5" s="487"/>
      <c r="P5" s="48"/>
      <c r="Q5" s="82"/>
      <c r="T5" s="507" t="str">
        <f>IF(M5="","&lt;&lt;&lt; Required Information",IF(M5="hourly profile","    Enter Hourly Profile in Part V(a)    &gt;&gt;&gt;&gt;&gt;&gt;",""))</f>
        <v xml:space="preserve">    Enter Hourly Profile in Part V(a)    &gt;&gt;&gt;&gt;&gt;&gt;</v>
      </c>
      <c r="U5" s="507"/>
      <c r="V5" s="507"/>
      <c r="W5" s="508"/>
      <c r="X5" s="259"/>
      <c r="Y5" s="88"/>
      <c r="Z5" s="88"/>
      <c r="AA5" s="88"/>
      <c r="AB5" s="88"/>
      <c r="AC5" s="88"/>
      <c r="AD5" s="88"/>
      <c r="AE5" s="88"/>
      <c r="AF5" s="88"/>
      <c r="AG5" s="88"/>
      <c r="AH5" s="88"/>
      <c r="AI5" s="88"/>
      <c r="AJ5" s="88"/>
      <c r="AK5" s="40"/>
      <c r="AL5" s="88"/>
      <c r="AM5" s="256"/>
      <c r="AN5" s="238"/>
      <c r="AO5" s="39"/>
      <c r="AP5" s="39"/>
      <c r="AQ5" s="39"/>
      <c r="AR5" s="39"/>
      <c r="AS5" s="39"/>
      <c r="AT5" s="39"/>
      <c r="AU5" s="39"/>
      <c r="AV5" s="39"/>
      <c r="AW5" s="39"/>
      <c r="AX5" s="39"/>
      <c r="AY5" s="39"/>
      <c r="AZ5" s="39"/>
      <c r="BA5" s="39"/>
      <c r="BB5" s="39"/>
      <c r="BC5" s="39"/>
      <c r="BD5" s="39"/>
      <c r="BE5" s="39"/>
      <c r="BF5" s="39"/>
      <c r="BG5" s="39"/>
      <c r="BH5" s="39"/>
      <c r="BI5" s="39"/>
      <c r="BJ5" s="247"/>
      <c r="CG5" s="184"/>
      <c r="CH5" s="179"/>
      <c r="CI5" s="179"/>
      <c r="CJ5" s="179"/>
      <c r="CK5" s="179"/>
      <c r="CL5" s="179"/>
      <c r="CM5" s="179"/>
      <c r="CN5" s="179"/>
      <c r="CO5" s="179"/>
      <c r="CP5" s="179"/>
      <c r="CQ5" s="179"/>
      <c r="CR5" s="179"/>
      <c r="CS5" s="179"/>
      <c r="CT5" s="179"/>
      <c r="CU5" s="179"/>
      <c r="CV5" s="179"/>
      <c r="CW5" s="179"/>
      <c r="CX5" s="179"/>
      <c r="CY5" s="179"/>
      <c r="CZ5" s="179"/>
      <c r="DA5" s="179"/>
      <c r="DB5" s="179"/>
      <c r="DC5" s="179"/>
      <c r="DD5" s="179"/>
      <c r="DE5" s="179"/>
      <c r="DF5" s="179"/>
      <c r="DG5" s="179"/>
      <c r="DH5" s="179"/>
      <c r="DI5" s="179"/>
      <c r="DJ5" s="179"/>
      <c r="DK5" s="179"/>
      <c r="DL5" s="179"/>
      <c r="DM5" s="179"/>
      <c r="DN5" s="180"/>
    </row>
    <row r="6" spans="2:118" ht="15.75" customHeight="1" x14ac:dyDescent="0.45">
      <c r="B6" s="242"/>
      <c r="C6" s="50"/>
      <c r="D6" s="88"/>
      <c r="E6" s="88"/>
      <c r="F6" s="88"/>
      <c r="G6" s="88"/>
      <c r="H6" s="88"/>
      <c r="I6" s="88"/>
      <c r="J6" s="48"/>
      <c r="K6" s="88"/>
      <c r="L6" s="50"/>
      <c r="M6" s="88"/>
      <c r="N6" s="88"/>
      <c r="O6" s="88"/>
      <c r="P6" s="88"/>
      <c r="Q6" s="243"/>
      <c r="T6" s="507"/>
      <c r="U6" s="507"/>
      <c r="V6" s="507"/>
      <c r="W6" s="508"/>
      <c r="X6" s="259"/>
      <c r="Y6" s="238"/>
      <c r="Z6" s="238"/>
      <c r="AA6" s="496" t="s">
        <v>87</v>
      </c>
      <c r="AB6" s="497"/>
      <c r="AC6" s="497"/>
      <c r="AD6" s="497"/>
      <c r="AE6" s="497"/>
      <c r="AF6" s="497"/>
      <c r="AG6" s="497"/>
      <c r="AH6" s="497"/>
      <c r="AI6" s="497"/>
      <c r="AJ6" s="261">
        <v>2012</v>
      </c>
      <c r="AK6" s="262" t="s">
        <v>88</v>
      </c>
      <c r="AL6" s="260"/>
      <c r="AM6" s="39"/>
      <c r="AN6" s="238"/>
      <c r="AO6" s="39"/>
      <c r="AP6" s="39"/>
      <c r="AQ6" s="39"/>
      <c r="AR6" s="39"/>
      <c r="AS6" s="39"/>
      <c r="AT6" s="39"/>
      <c r="AU6" s="39"/>
      <c r="AV6" s="39"/>
      <c r="AW6" s="39"/>
      <c r="AX6" s="39"/>
      <c r="AY6" s="39"/>
      <c r="AZ6" s="39"/>
      <c r="BA6" s="39"/>
      <c r="BB6" s="39"/>
      <c r="BC6" s="39"/>
      <c r="BD6" s="39"/>
      <c r="BE6" s="39"/>
      <c r="BF6" s="39"/>
      <c r="BG6" s="39"/>
      <c r="BH6" s="39"/>
      <c r="BI6" s="39"/>
      <c r="BJ6" s="247"/>
      <c r="CG6" s="184"/>
      <c r="CH6" s="179"/>
      <c r="CI6" s="179"/>
      <c r="CJ6" s="185" t="s">
        <v>89</v>
      </c>
      <c r="CK6" s="179"/>
      <c r="CL6" s="179"/>
      <c r="CM6" s="179"/>
      <c r="CN6" s="179"/>
      <c r="CO6" s="179"/>
      <c r="CP6" s="179"/>
      <c r="CQ6" s="179"/>
      <c r="CR6" s="179"/>
      <c r="CS6" s="179"/>
      <c r="CT6" s="179"/>
      <c r="CU6" s="179"/>
      <c r="CV6" s="179"/>
      <c r="CW6" s="179"/>
      <c r="CX6" s="179"/>
      <c r="CY6" s="186">
        <f>DN34+DN65+DN96+DN127+DN158+DN189+DN220+DN251+DN282+DN313+DN344+DN375</f>
        <v>8634</v>
      </c>
      <c r="CZ6" s="179"/>
      <c r="DA6" s="179"/>
      <c r="DB6" s="179"/>
      <c r="DC6" s="179"/>
      <c r="DD6" s="179"/>
      <c r="DE6" s="179"/>
      <c r="DF6" s="179"/>
      <c r="DG6" s="179"/>
      <c r="DH6" s="179"/>
      <c r="DI6" s="179"/>
      <c r="DJ6" s="179"/>
      <c r="DK6" s="179"/>
      <c r="DL6" s="179"/>
      <c r="DM6" s="179"/>
      <c r="DN6" s="180"/>
    </row>
    <row r="7" spans="2:118" ht="32.25" customHeight="1" x14ac:dyDescent="0.45">
      <c r="B7" s="244"/>
      <c r="C7" s="506" t="s">
        <v>90</v>
      </c>
      <c r="D7" s="506"/>
      <c r="E7" s="506"/>
      <c r="F7" s="506"/>
      <c r="G7" s="506"/>
      <c r="H7" s="506"/>
      <c r="I7" s="506"/>
      <c r="J7" s="506"/>
      <c r="K7" s="506"/>
      <c r="L7" s="506"/>
      <c r="M7" s="506"/>
      <c r="N7" s="506"/>
      <c r="O7" s="506"/>
      <c r="P7" s="506"/>
      <c r="Q7" s="245"/>
      <c r="X7" s="263" t="s">
        <v>91</v>
      </c>
      <c r="Y7" s="39"/>
      <c r="Z7" s="39"/>
      <c r="AA7" s="39"/>
      <c r="AB7" s="39"/>
      <c r="AC7" s="39"/>
      <c r="AD7" s="39"/>
      <c r="AE7" s="39"/>
      <c r="AF7" s="39"/>
      <c r="AG7" s="39"/>
      <c r="AH7" s="39"/>
      <c r="AI7" s="39"/>
      <c r="AJ7" s="39"/>
      <c r="AK7" s="40"/>
      <c r="AL7" s="41"/>
      <c r="AM7" s="505"/>
      <c r="AN7" s="499"/>
      <c r="AO7" s="39"/>
      <c r="AP7" s="41"/>
      <c r="AQ7" s="505"/>
      <c r="AR7" s="499"/>
      <c r="AS7" s="39"/>
      <c r="AT7" s="39"/>
      <c r="AU7" s="39"/>
      <c r="AV7" s="39"/>
      <c r="AW7" s="39"/>
      <c r="AX7" s="39"/>
      <c r="AY7" s="39"/>
      <c r="AZ7" s="39"/>
      <c r="BA7" s="39"/>
      <c r="BB7" s="39"/>
      <c r="BC7" s="39"/>
      <c r="BD7" s="39"/>
      <c r="BE7" s="39"/>
      <c r="BF7" s="39"/>
      <c r="BG7" s="39"/>
      <c r="BH7" s="39"/>
      <c r="BI7" s="39"/>
      <c r="BJ7" s="247"/>
      <c r="CG7" s="187" t="s">
        <v>91</v>
      </c>
      <c r="CH7" s="188"/>
      <c r="CI7" s="188"/>
      <c r="CJ7" s="188"/>
      <c r="CK7" s="188"/>
      <c r="CL7" s="189"/>
      <c r="CM7" s="188"/>
      <c r="CN7" s="188"/>
      <c r="CO7" s="188"/>
      <c r="CP7" s="188"/>
      <c r="CQ7" s="188"/>
      <c r="CR7" s="188"/>
      <c r="CS7" s="188"/>
      <c r="CT7" s="189"/>
      <c r="CU7" s="190"/>
      <c r="CV7" s="501"/>
      <c r="CW7" s="502"/>
      <c r="CX7" s="188"/>
      <c r="CY7" s="190"/>
      <c r="CZ7" s="501"/>
      <c r="DA7" s="502"/>
      <c r="DB7" s="188"/>
      <c r="DC7" s="188"/>
      <c r="DD7" s="188"/>
      <c r="DE7" s="188"/>
      <c r="DF7" s="188"/>
      <c r="DG7" s="188"/>
      <c r="DH7" s="188"/>
      <c r="DI7" s="188"/>
      <c r="DJ7" s="188"/>
      <c r="DK7" s="188"/>
      <c r="DL7" s="188"/>
      <c r="DM7" s="188"/>
      <c r="DN7" s="180"/>
    </row>
    <row r="8" spans="2:118" ht="44.25" customHeight="1" x14ac:dyDescent="0.45">
      <c r="B8" s="244"/>
      <c r="C8" s="369"/>
      <c r="D8" s="463" t="s">
        <v>92</v>
      </c>
      <c r="E8" s="463"/>
      <c r="F8" s="463"/>
      <c r="G8" s="463"/>
      <c r="H8" s="463"/>
      <c r="I8" s="463"/>
      <c r="J8" s="463"/>
      <c r="K8" s="463"/>
      <c r="L8" s="463"/>
      <c r="M8" s="463"/>
      <c r="N8" s="463"/>
      <c r="O8" s="369"/>
      <c r="P8" s="369"/>
      <c r="Q8" s="370"/>
      <c r="X8" s="246"/>
      <c r="Y8" s="39"/>
      <c r="Z8" s="264">
        <f>IFERROR(SUMIF(Z11:Z34,"&gt;0",Z11:Z34)/-SUMIF(Z11:Z34,"&lt;0",Z11:Z34),"")</f>
        <v>0.38741010460706898</v>
      </c>
      <c r="AA8" s="264">
        <f t="shared" ref="AA8:BD8" si="0">IFERROR(SUMIF(AA11:AA34,"&gt;0",AA11:AA34)/-SUMIF(AA11:AA34,"&lt;0",AA11:AA34),"")</f>
        <v>1.9990477825000001</v>
      </c>
      <c r="AB8" s="264">
        <f t="shared" si="0"/>
        <v>0.87999999999859135</v>
      </c>
      <c r="AC8" s="264">
        <f t="shared" si="0"/>
        <v>0.44020958763580298</v>
      </c>
      <c r="AD8" s="264" t="str">
        <f t="shared" si="0"/>
        <v/>
      </c>
      <c r="AE8" s="264">
        <f t="shared" si="0"/>
        <v>0.87999999999859135</v>
      </c>
      <c r="AF8" s="264">
        <f t="shared" si="0"/>
        <v>0.87999999999859135</v>
      </c>
      <c r="AG8" s="264">
        <f t="shared" si="0"/>
        <v>0.87999999999859135</v>
      </c>
      <c r="AH8" s="264">
        <f t="shared" si="0"/>
        <v>0.87999999999859135</v>
      </c>
      <c r="AI8" s="264">
        <f t="shared" si="0"/>
        <v>0.87999999999859135</v>
      </c>
      <c r="AJ8" s="264">
        <f t="shared" si="0"/>
        <v>0.86129109252406977</v>
      </c>
      <c r="AK8" s="264">
        <f t="shared" si="0"/>
        <v>0</v>
      </c>
      <c r="AL8" s="264" t="str">
        <f t="shared" si="0"/>
        <v/>
      </c>
      <c r="AM8" s="264">
        <f t="shared" si="0"/>
        <v>0.88000000000141065</v>
      </c>
      <c r="AN8" s="264">
        <f t="shared" si="0"/>
        <v>0.87999999999902179</v>
      </c>
      <c r="AO8" s="264">
        <f t="shared" si="0"/>
        <v>0.87999999999830714</v>
      </c>
      <c r="AP8" s="264">
        <f t="shared" si="0"/>
        <v>0.87999999999925083</v>
      </c>
      <c r="AQ8" s="264">
        <f t="shared" si="0"/>
        <v>0.87999999999782763</v>
      </c>
      <c r="AR8" s="264">
        <f t="shared" si="0"/>
        <v>0.88000000000465517</v>
      </c>
      <c r="AS8" s="264">
        <f t="shared" si="0"/>
        <v>0.78503143013290111</v>
      </c>
      <c r="AT8" s="264">
        <f t="shared" si="0"/>
        <v>1.0169951043972159</v>
      </c>
      <c r="AU8" s="264">
        <f t="shared" si="0"/>
        <v>0.87999999999915146</v>
      </c>
      <c r="AV8" s="264">
        <f t="shared" si="0"/>
        <v>0.88000000000246514</v>
      </c>
      <c r="AW8" s="264">
        <f t="shared" si="0"/>
        <v>0.88000000000116829</v>
      </c>
      <c r="AX8" s="264">
        <f t="shared" si="0"/>
        <v>0.44020958763580298</v>
      </c>
      <c r="AY8" s="264" t="str">
        <f t="shared" si="0"/>
        <v/>
      </c>
      <c r="AZ8" s="264">
        <f t="shared" si="0"/>
        <v>1.7591620486056296</v>
      </c>
      <c r="BA8" s="264">
        <f t="shared" si="0"/>
        <v>0.88000000000246514</v>
      </c>
      <c r="BB8" s="264">
        <f t="shared" si="0"/>
        <v>0.87999999999859135</v>
      </c>
      <c r="BC8" s="264">
        <f t="shared" si="0"/>
        <v>0.88000000000141065</v>
      </c>
      <c r="BD8" s="264">
        <f t="shared" si="0"/>
        <v>0.87999999999915146</v>
      </c>
      <c r="BE8" s="43"/>
      <c r="BF8" s="43"/>
      <c r="BG8" s="43"/>
      <c r="BH8" s="43"/>
      <c r="BI8" s="43"/>
      <c r="BJ8" s="265"/>
      <c r="CG8" s="192"/>
      <c r="CH8" s="188"/>
      <c r="CI8" s="193"/>
      <c r="CJ8" s="193"/>
      <c r="CK8" s="193"/>
      <c r="CL8" s="193"/>
      <c r="CM8" s="193"/>
      <c r="CN8" s="193"/>
      <c r="CO8" s="193"/>
      <c r="CP8" s="193"/>
      <c r="CQ8" s="193"/>
      <c r="CR8" s="193"/>
      <c r="CS8" s="193"/>
      <c r="CT8" s="193"/>
      <c r="CU8" s="193"/>
      <c r="CV8" s="193"/>
      <c r="CW8" s="193"/>
      <c r="CX8" s="193"/>
      <c r="CY8" s="193"/>
      <c r="CZ8" s="193"/>
      <c r="DA8" s="193"/>
      <c r="DB8" s="193"/>
      <c r="DC8" s="193"/>
      <c r="DD8" s="193"/>
      <c r="DE8" s="193"/>
      <c r="DF8" s="193"/>
      <c r="DG8" s="193"/>
      <c r="DH8" s="193"/>
      <c r="DI8" s="193"/>
      <c r="DJ8" s="193"/>
      <c r="DK8" s="193"/>
      <c r="DL8" s="193"/>
      <c r="DM8" s="193"/>
      <c r="DN8" s="180"/>
    </row>
    <row r="9" spans="2:118" ht="15.75" customHeight="1" x14ac:dyDescent="0.45">
      <c r="B9" s="246"/>
      <c r="C9" s="39"/>
      <c r="D9" s="39"/>
      <c r="E9" s="39"/>
      <c r="F9" s="39"/>
      <c r="G9" s="39"/>
      <c r="H9" s="39"/>
      <c r="I9" s="39"/>
      <c r="J9" s="39"/>
      <c r="K9" s="39"/>
      <c r="L9" s="39"/>
      <c r="M9" s="39"/>
      <c r="N9" s="39"/>
      <c r="O9" s="39"/>
      <c r="P9" s="39"/>
      <c r="Q9" s="247"/>
      <c r="X9" s="246"/>
      <c r="Y9" s="248" t="s">
        <v>93</v>
      </c>
      <c r="Z9" s="62">
        <v>1</v>
      </c>
      <c r="AA9" s="62">
        <v>2</v>
      </c>
      <c r="AB9" s="62">
        <v>3</v>
      </c>
      <c r="AC9" s="62">
        <v>4</v>
      </c>
      <c r="AD9" s="62">
        <v>5</v>
      </c>
      <c r="AE9" s="62">
        <v>6</v>
      </c>
      <c r="AF9" s="62">
        <v>7</v>
      </c>
      <c r="AG9" s="62">
        <v>8</v>
      </c>
      <c r="AH9" s="62">
        <v>9</v>
      </c>
      <c r="AI9" s="62">
        <v>10</v>
      </c>
      <c r="AJ9" s="62">
        <v>11</v>
      </c>
      <c r="AK9" s="62">
        <v>12</v>
      </c>
      <c r="AL9" s="62">
        <v>13</v>
      </c>
      <c r="AM9" s="62">
        <v>14</v>
      </c>
      <c r="AN9" s="62">
        <v>15</v>
      </c>
      <c r="AO9" s="62">
        <v>16</v>
      </c>
      <c r="AP9" s="62">
        <v>17</v>
      </c>
      <c r="AQ9" s="62">
        <v>18</v>
      </c>
      <c r="AR9" s="62">
        <v>19</v>
      </c>
      <c r="AS9" s="62">
        <v>20</v>
      </c>
      <c r="AT9" s="62">
        <v>21</v>
      </c>
      <c r="AU9" s="62">
        <v>22</v>
      </c>
      <c r="AV9" s="62">
        <v>23</v>
      </c>
      <c r="AW9" s="62">
        <v>24</v>
      </c>
      <c r="AX9" s="62">
        <v>25</v>
      </c>
      <c r="AY9" s="62">
        <v>26</v>
      </c>
      <c r="AZ9" s="62">
        <v>27</v>
      </c>
      <c r="BA9" s="62">
        <v>28</v>
      </c>
      <c r="BB9" s="62">
        <v>29</v>
      </c>
      <c r="BC9" s="62">
        <v>30</v>
      </c>
      <c r="BD9" s="62">
        <v>31</v>
      </c>
      <c r="BE9" s="484" t="s">
        <v>94</v>
      </c>
      <c r="BF9" s="495"/>
      <c r="BG9" s="266" t="s">
        <v>95</v>
      </c>
      <c r="BH9" s="266" t="s">
        <v>96</v>
      </c>
      <c r="BI9" s="266" t="s">
        <v>97</v>
      </c>
      <c r="BJ9" s="267" t="s">
        <v>98</v>
      </c>
      <c r="BY9" s="114" t="s">
        <v>99</v>
      </c>
      <c r="BZ9" s="115"/>
      <c r="CG9" s="192"/>
      <c r="CH9" s="194" t="s">
        <v>93</v>
      </c>
      <c r="CI9" s="195">
        <v>1</v>
      </c>
      <c r="CJ9" s="195">
        <v>2</v>
      </c>
      <c r="CK9" s="195">
        <v>3</v>
      </c>
      <c r="CL9" s="195">
        <v>4</v>
      </c>
      <c r="CM9" s="195">
        <v>5</v>
      </c>
      <c r="CN9" s="195">
        <v>6</v>
      </c>
      <c r="CO9" s="195">
        <v>7</v>
      </c>
      <c r="CP9" s="195">
        <v>8</v>
      </c>
      <c r="CQ9" s="195">
        <v>9</v>
      </c>
      <c r="CR9" s="195">
        <v>10</v>
      </c>
      <c r="CS9" s="195">
        <v>11</v>
      </c>
      <c r="CT9" s="195">
        <v>12</v>
      </c>
      <c r="CU9" s="195">
        <v>13</v>
      </c>
      <c r="CV9" s="195">
        <v>14</v>
      </c>
      <c r="CW9" s="195">
        <v>15</v>
      </c>
      <c r="CX9" s="195">
        <v>16</v>
      </c>
      <c r="CY9" s="195">
        <v>17</v>
      </c>
      <c r="CZ9" s="195">
        <v>18</v>
      </c>
      <c r="DA9" s="195">
        <v>19</v>
      </c>
      <c r="DB9" s="195">
        <v>20</v>
      </c>
      <c r="DC9" s="195">
        <v>21</v>
      </c>
      <c r="DD9" s="195">
        <v>22</v>
      </c>
      <c r="DE9" s="195">
        <v>23</v>
      </c>
      <c r="DF9" s="195">
        <v>24</v>
      </c>
      <c r="DG9" s="195">
        <v>25</v>
      </c>
      <c r="DH9" s="195">
        <v>26</v>
      </c>
      <c r="DI9" s="195">
        <v>27</v>
      </c>
      <c r="DJ9" s="195">
        <v>28</v>
      </c>
      <c r="DK9" s="195">
        <v>29</v>
      </c>
      <c r="DL9" s="195">
        <v>30</v>
      </c>
      <c r="DM9" s="195">
        <v>31</v>
      </c>
      <c r="DN9" s="180"/>
    </row>
    <row r="10" spans="2:118" ht="15.4" x14ac:dyDescent="0.45">
      <c r="B10" s="246"/>
      <c r="C10" s="248" t="s">
        <v>93</v>
      </c>
      <c r="D10" s="44" t="s">
        <v>100</v>
      </c>
      <c r="E10" s="44" t="s">
        <v>101</v>
      </c>
      <c r="F10" s="44" t="s">
        <v>102</v>
      </c>
      <c r="G10" s="44" t="s">
        <v>103</v>
      </c>
      <c r="H10" s="44" t="s">
        <v>104</v>
      </c>
      <c r="I10" s="44" t="s">
        <v>105</v>
      </c>
      <c r="J10" s="44" t="s">
        <v>106</v>
      </c>
      <c r="K10" s="44" t="s">
        <v>107</v>
      </c>
      <c r="L10" s="44" t="s">
        <v>108</v>
      </c>
      <c r="M10" s="44" t="s">
        <v>109</v>
      </c>
      <c r="N10" s="44" t="s">
        <v>110</v>
      </c>
      <c r="O10" s="44" t="s">
        <v>111</v>
      </c>
      <c r="P10" s="39"/>
      <c r="Q10" s="247"/>
      <c r="S10" s="196">
        <f>COUNT(D11:O34)</f>
        <v>288</v>
      </c>
      <c r="T10" s="197" t="s">
        <v>112</v>
      </c>
      <c r="X10" s="246"/>
      <c r="Y10" s="248"/>
      <c r="Z10" s="62" t="str">
        <f>VLOOKUP(WEEKDAY(CONCATENATE("1","/",Z9,"/",$AJ$6)),$BY$11:$BZ$17,2,FALSE)</f>
        <v>Sun</v>
      </c>
      <c r="AA10" s="62" t="str">
        <f t="shared" ref="AA10:AF10" si="1">VLOOKUP(WEEKDAY(CONCATENATE("1","/",AA9,"/",$AJ$6)),$BY$11:$BZ$17,2,FALSE)</f>
        <v>Mon</v>
      </c>
      <c r="AB10" s="62" t="str">
        <f t="shared" si="1"/>
        <v>Tues</v>
      </c>
      <c r="AC10" s="62" t="str">
        <f t="shared" si="1"/>
        <v>Wed</v>
      </c>
      <c r="AD10" s="62" t="str">
        <f t="shared" si="1"/>
        <v>Thur</v>
      </c>
      <c r="AE10" s="62" t="str">
        <f t="shared" si="1"/>
        <v>Fri</v>
      </c>
      <c r="AF10" s="62" t="str">
        <f t="shared" si="1"/>
        <v>Sat</v>
      </c>
      <c r="AG10" s="62" t="str">
        <f>Z10</f>
        <v>Sun</v>
      </c>
      <c r="AH10" s="62" t="str">
        <f t="shared" ref="AH10:BD10" si="2">AA10</f>
        <v>Mon</v>
      </c>
      <c r="AI10" s="62" t="str">
        <f t="shared" si="2"/>
        <v>Tues</v>
      </c>
      <c r="AJ10" s="62" t="str">
        <f t="shared" si="2"/>
        <v>Wed</v>
      </c>
      <c r="AK10" s="62" t="str">
        <f t="shared" si="2"/>
        <v>Thur</v>
      </c>
      <c r="AL10" s="62" t="str">
        <f t="shared" si="2"/>
        <v>Fri</v>
      </c>
      <c r="AM10" s="62" t="str">
        <f t="shared" si="2"/>
        <v>Sat</v>
      </c>
      <c r="AN10" s="62" t="str">
        <f t="shared" si="2"/>
        <v>Sun</v>
      </c>
      <c r="AO10" s="62" t="str">
        <f t="shared" si="2"/>
        <v>Mon</v>
      </c>
      <c r="AP10" s="62" t="str">
        <f t="shared" si="2"/>
        <v>Tues</v>
      </c>
      <c r="AQ10" s="62" t="str">
        <f t="shared" si="2"/>
        <v>Wed</v>
      </c>
      <c r="AR10" s="62" t="str">
        <f t="shared" si="2"/>
        <v>Thur</v>
      </c>
      <c r="AS10" s="62" t="str">
        <f t="shared" si="2"/>
        <v>Fri</v>
      </c>
      <c r="AT10" s="62" t="str">
        <f t="shared" si="2"/>
        <v>Sat</v>
      </c>
      <c r="AU10" s="62" t="str">
        <f t="shared" si="2"/>
        <v>Sun</v>
      </c>
      <c r="AV10" s="62" t="str">
        <f t="shared" si="2"/>
        <v>Mon</v>
      </c>
      <c r="AW10" s="62" t="str">
        <f t="shared" si="2"/>
        <v>Tues</v>
      </c>
      <c r="AX10" s="62" t="str">
        <f t="shared" si="2"/>
        <v>Wed</v>
      </c>
      <c r="AY10" s="62" t="str">
        <f t="shared" si="2"/>
        <v>Thur</v>
      </c>
      <c r="AZ10" s="62" t="str">
        <f t="shared" si="2"/>
        <v>Fri</v>
      </c>
      <c r="BA10" s="62" t="str">
        <f t="shared" si="2"/>
        <v>Sat</v>
      </c>
      <c r="BB10" s="62" t="str">
        <f t="shared" si="2"/>
        <v>Sun</v>
      </c>
      <c r="BC10" s="62" t="str">
        <f t="shared" si="2"/>
        <v>Mon</v>
      </c>
      <c r="BD10" s="62" t="str">
        <f t="shared" si="2"/>
        <v>Tues</v>
      </c>
      <c r="BE10" s="484" t="s">
        <v>113</v>
      </c>
      <c r="BF10" s="495"/>
      <c r="BG10" s="266" t="s">
        <v>43</v>
      </c>
      <c r="BH10" s="266" t="s">
        <v>43</v>
      </c>
      <c r="BI10" s="266" t="s">
        <v>43</v>
      </c>
      <c r="BJ10" s="267" t="s">
        <v>43</v>
      </c>
      <c r="BK10" s="116">
        <f>COUNT(Z11:BD34,Z42:BA65,Z73:BD96,Z104:BC127,Z135:BD158,Z166:BC189,Z197:BD220,Z228:BD251,Z259:BC282,Z290:BD313,Z321:BC344,Z352:BD375)</f>
        <v>8760</v>
      </c>
      <c r="BL10" s="14" t="s">
        <v>112</v>
      </c>
      <c r="BY10" s="117" t="s">
        <v>114</v>
      </c>
      <c r="BZ10" s="117" t="s">
        <v>115</v>
      </c>
      <c r="CG10" s="192"/>
      <c r="CH10" s="194"/>
      <c r="CI10" s="195" t="str">
        <f>Z10</f>
        <v>Sun</v>
      </c>
      <c r="CJ10" s="195" t="str">
        <f t="shared" ref="CJ10:DM10" si="3">AA10</f>
        <v>Mon</v>
      </c>
      <c r="CK10" s="195" t="str">
        <f t="shared" si="3"/>
        <v>Tues</v>
      </c>
      <c r="CL10" s="195" t="str">
        <f t="shared" si="3"/>
        <v>Wed</v>
      </c>
      <c r="CM10" s="195" t="str">
        <f t="shared" si="3"/>
        <v>Thur</v>
      </c>
      <c r="CN10" s="195" t="str">
        <f t="shared" si="3"/>
        <v>Fri</v>
      </c>
      <c r="CO10" s="195" t="str">
        <f t="shared" si="3"/>
        <v>Sat</v>
      </c>
      <c r="CP10" s="195" t="str">
        <f t="shared" si="3"/>
        <v>Sun</v>
      </c>
      <c r="CQ10" s="195" t="str">
        <f t="shared" si="3"/>
        <v>Mon</v>
      </c>
      <c r="CR10" s="195" t="str">
        <f t="shared" si="3"/>
        <v>Tues</v>
      </c>
      <c r="CS10" s="195" t="str">
        <f t="shared" si="3"/>
        <v>Wed</v>
      </c>
      <c r="CT10" s="195" t="str">
        <f t="shared" si="3"/>
        <v>Thur</v>
      </c>
      <c r="CU10" s="195" t="str">
        <f t="shared" si="3"/>
        <v>Fri</v>
      </c>
      <c r="CV10" s="195" t="str">
        <f t="shared" si="3"/>
        <v>Sat</v>
      </c>
      <c r="CW10" s="195" t="str">
        <f t="shared" si="3"/>
        <v>Sun</v>
      </c>
      <c r="CX10" s="195" t="str">
        <f t="shared" si="3"/>
        <v>Mon</v>
      </c>
      <c r="CY10" s="195" t="str">
        <f t="shared" si="3"/>
        <v>Tues</v>
      </c>
      <c r="CZ10" s="195" t="str">
        <f t="shared" si="3"/>
        <v>Wed</v>
      </c>
      <c r="DA10" s="195" t="str">
        <f t="shared" si="3"/>
        <v>Thur</v>
      </c>
      <c r="DB10" s="195" t="str">
        <f t="shared" si="3"/>
        <v>Fri</v>
      </c>
      <c r="DC10" s="195" t="str">
        <f t="shared" si="3"/>
        <v>Sat</v>
      </c>
      <c r="DD10" s="195" t="str">
        <f t="shared" si="3"/>
        <v>Sun</v>
      </c>
      <c r="DE10" s="195" t="str">
        <f t="shared" si="3"/>
        <v>Mon</v>
      </c>
      <c r="DF10" s="195" t="str">
        <f t="shared" si="3"/>
        <v>Tues</v>
      </c>
      <c r="DG10" s="195" t="str">
        <f t="shared" si="3"/>
        <v>Wed</v>
      </c>
      <c r="DH10" s="195" t="str">
        <f t="shared" si="3"/>
        <v>Thur</v>
      </c>
      <c r="DI10" s="195" t="str">
        <f t="shared" si="3"/>
        <v>Fri</v>
      </c>
      <c r="DJ10" s="195" t="str">
        <f t="shared" si="3"/>
        <v>Sat</v>
      </c>
      <c r="DK10" s="195" t="str">
        <f t="shared" si="3"/>
        <v>Sun</v>
      </c>
      <c r="DL10" s="195" t="str">
        <f t="shared" si="3"/>
        <v>Mon</v>
      </c>
      <c r="DM10" s="195" t="str">
        <f t="shared" si="3"/>
        <v>Tues</v>
      </c>
      <c r="DN10" s="180"/>
    </row>
    <row r="11" spans="2:118" ht="15.4" x14ac:dyDescent="0.45">
      <c r="B11" s="246"/>
      <c r="C11" s="249">
        <v>1</v>
      </c>
      <c r="D11" s="329">
        <f t="shared" ref="D11:D34" si="4">IFERROR(IF($BE11="",0,$BE11),0)</f>
        <v>-240.32958687709677</v>
      </c>
      <c r="E11" s="329">
        <f>IFERROR(IF($BE42="",0,$BE42),0)</f>
        <v>-97.981105995172413</v>
      </c>
      <c r="F11" s="329">
        <f t="shared" ref="F11:F34" si="5">IFERROR(IF($BE73="",0,$BE73),0)</f>
        <v>-160.01189901032262</v>
      </c>
      <c r="G11" s="329">
        <f t="shared" ref="G11:G34" si="6">IFERROR(IF($BE104="",0,$BE104),0)</f>
        <v>-66.996006155333333</v>
      </c>
      <c r="H11" s="329">
        <f t="shared" ref="H11:H34" si="7">IFERROR(IF($BE135="",0,$BE135),0)</f>
        <v>-112.74177291064517</v>
      </c>
      <c r="I11" s="329">
        <f t="shared" ref="I11:I34" si="8">IFERROR(IF($BE166="",0,$BE166),0)</f>
        <v>-13.564225947000001</v>
      </c>
      <c r="J11" s="329">
        <f t="shared" ref="J11:J34" si="9">IFERROR(IF($BE197="",0,$BE197),0)</f>
        <v>-24.891780883548385</v>
      </c>
      <c r="K11" s="329">
        <f t="shared" ref="K11:K34" si="10">IFERROR(IF($BE228="",0,$BE228),0)</f>
        <v>-49.783561767096771</v>
      </c>
      <c r="L11" s="329">
        <f t="shared" ref="L11:L34" si="11">IFERROR(IF($BE259="",0,$BE259),0)</f>
        <v>-39.177526325666669</v>
      </c>
      <c r="M11" s="329">
        <f t="shared" ref="M11:M34" si="12">IFERROR(IF($BE290="",0,$BE290),0)</f>
        <v>-112.58032001483872</v>
      </c>
      <c r="N11" s="329">
        <f t="shared" ref="N11:N34" si="13">IFERROR(IF($BE321="",0,$BE321),0)</f>
        <v>-168.64638333366668</v>
      </c>
      <c r="O11" s="329">
        <f t="shared" ref="O11:O34" si="14">IFERROR(IF($BE352="",0,$BE352),0)</f>
        <v>-248.31121856677422</v>
      </c>
      <c r="P11" s="39"/>
      <c r="Q11" s="247"/>
      <c r="R11" s="35"/>
      <c r="X11" s="246"/>
      <c r="Y11" s="268">
        <v>1</v>
      </c>
      <c r="Z11" s="269">
        <v>-500</v>
      </c>
      <c r="AA11" s="269">
        <v>0</v>
      </c>
      <c r="AB11" s="269">
        <v>-500</v>
      </c>
      <c r="AC11" s="269">
        <v>-500</v>
      </c>
      <c r="AD11" s="269">
        <v>0</v>
      </c>
      <c r="AE11" s="269">
        <v>-271.64520739</v>
      </c>
      <c r="AF11" s="269">
        <v>-271.64520739</v>
      </c>
      <c r="AG11" s="269">
        <v>0</v>
      </c>
      <c r="AH11" s="269">
        <v>-500</v>
      </c>
      <c r="AI11" s="269">
        <v>0</v>
      </c>
      <c r="AJ11" s="269">
        <v>-500</v>
      </c>
      <c r="AK11" s="269">
        <v>-500</v>
      </c>
      <c r="AL11" s="269">
        <v>0</v>
      </c>
      <c r="AM11" s="269">
        <v>0</v>
      </c>
      <c r="AN11" s="269">
        <v>-500</v>
      </c>
      <c r="AO11" s="269">
        <v>0</v>
      </c>
      <c r="AP11" s="269">
        <v>-500</v>
      </c>
      <c r="AQ11" s="269">
        <v>-500</v>
      </c>
      <c r="AR11" s="269">
        <v>0</v>
      </c>
      <c r="AS11" s="269">
        <v>0</v>
      </c>
      <c r="AT11" s="269">
        <v>-500</v>
      </c>
      <c r="AU11" s="269">
        <v>0</v>
      </c>
      <c r="AV11" s="269">
        <v>-500</v>
      </c>
      <c r="AW11" s="269">
        <v>-500</v>
      </c>
      <c r="AX11" s="269">
        <v>-271.64520739</v>
      </c>
      <c r="AY11" s="269">
        <v>0</v>
      </c>
      <c r="AZ11" s="269">
        <v>0</v>
      </c>
      <c r="BA11" s="269">
        <v>0</v>
      </c>
      <c r="BB11" s="269">
        <v>0</v>
      </c>
      <c r="BC11" s="269">
        <v>-135.28157102</v>
      </c>
      <c r="BD11" s="269">
        <v>-500</v>
      </c>
      <c r="BE11" s="493">
        <f>SUM(Z11:BD11)/COUNT(Z$9:BD$9)</f>
        <v>-240.32958687709677</v>
      </c>
      <c r="BF11" s="494">
        <f t="shared" ref="BF11" si="15">SUM(AA11:BC11)/COUNT(AA$40:BC$40)</f>
        <v>-230.36489975678572</v>
      </c>
      <c r="BG11" s="270">
        <f t="shared" ref="BG11:BG17" si="16">SUM($Z11:$BD11)</f>
        <v>-7450.2171931900002</v>
      </c>
      <c r="BH11" s="270">
        <v>0</v>
      </c>
      <c r="BI11" s="271">
        <f>SUMIF(Z11:BD11,"&lt;0",Z11:BD11)</f>
        <v>-7450.2171931900002</v>
      </c>
      <c r="BJ11" s="272">
        <f>SUMIF(Z11:BD11,"&gt;0",Z11:BD11)</f>
        <v>0</v>
      </c>
      <c r="BY11" s="118">
        <v>1</v>
      </c>
      <c r="BZ11" s="118" t="s">
        <v>116</v>
      </c>
      <c r="CG11" s="192"/>
      <c r="CH11" s="198">
        <v>1</v>
      </c>
      <c r="CI11" s="199">
        <f>IF(Z11&lt;0,ABS(Z11*(StorEff1/100)),-1*Z11/(StorEff1/100))</f>
        <v>437.00000000000006</v>
      </c>
      <c r="CJ11" s="199">
        <f t="shared" ref="CJ11:DM11" si="17">CI34+IF(AA11&lt;0,ABS(AA11*(StorEff1/100)),-1*AA11/(StorEff1/100))</f>
        <v>978.42138072744785</v>
      </c>
      <c r="CK11" s="199">
        <f t="shared" si="17"/>
        <v>2.1813549837414143</v>
      </c>
      <c r="CL11" s="199">
        <f t="shared" si="17"/>
        <v>-299.64075950110515</v>
      </c>
      <c r="CM11" s="199">
        <f t="shared" si="17"/>
        <v>104.61239203235476</v>
      </c>
      <c r="CN11" s="199">
        <f t="shared" si="17"/>
        <v>-801.04496272709173</v>
      </c>
      <c r="CO11" s="199">
        <f t="shared" si="17"/>
        <v>-1102.8670772119383</v>
      </c>
      <c r="CP11" s="199">
        <f t="shared" si="17"/>
        <v>-1642.1071029556447</v>
      </c>
      <c r="CQ11" s="199">
        <f t="shared" si="17"/>
        <v>-1506.9292174404914</v>
      </c>
      <c r="CR11" s="199">
        <f t="shared" si="17"/>
        <v>-2245.751331925338</v>
      </c>
      <c r="CS11" s="199">
        <f t="shared" si="17"/>
        <v>-2110.5734464101847</v>
      </c>
      <c r="CT11" s="199">
        <f t="shared" si="17"/>
        <v>-2363.7685586067018</v>
      </c>
      <c r="CU11" s="199">
        <f t="shared" si="17"/>
        <v>-857.56087462454184</v>
      </c>
      <c r="CV11" s="199">
        <f t="shared" si="17"/>
        <v>-3144.8009003682487</v>
      </c>
      <c r="CW11" s="199">
        <f t="shared" si="17"/>
        <v>-3084.5394112354802</v>
      </c>
      <c r="CX11" s="199">
        <f t="shared" si="17"/>
        <v>-3956.2265142786796</v>
      </c>
      <c r="CY11" s="199">
        <f t="shared" si="17"/>
        <v>-3895.9650251371713</v>
      </c>
      <c r="CZ11" s="199">
        <f t="shared" si="17"/>
        <v>-4463.5171167387234</v>
      </c>
      <c r="DA11" s="199">
        <f t="shared" si="17"/>
        <v>-5243.0152235313199</v>
      </c>
      <c r="DB11" s="199">
        <f t="shared" si="17"/>
        <v>-5311.5148448933351</v>
      </c>
      <c r="DC11" s="199">
        <f t="shared" si="17"/>
        <v>-4943.1489364241825</v>
      </c>
      <c r="DD11" s="199">
        <f t="shared" si="17"/>
        <v>-5949.4182911678881</v>
      </c>
      <c r="DE11" s="199">
        <f t="shared" si="17"/>
        <v>-6013.537888490263</v>
      </c>
      <c r="DF11" s="199">
        <f t="shared" si="17"/>
        <v>-6315.3600029838481</v>
      </c>
      <c r="DG11" s="199">
        <f t="shared" si="17"/>
        <v>-6878.8470525602197</v>
      </c>
      <c r="DH11" s="199">
        <f t="shared" si="17"/>
        <v>-6275.0118122856202</v>
      </c>
      <c r="DI11" s="199">
        <f t="shared" si="17"/>
        <v>-6275.0118122856202</v>
      </c>
      <c r="DJ11" s="199">
        <f t="shared" si="17"/>
        <v>-7569.0700198506856</v>
      </c>
      <c r="DK11" s="199">
        <f t="shared" si="17"/>
        <v>-7870.8921343442707</v>
      </c>
      <c r="DL11" s="199">
        <f t="shared" si="17"/>
        <v>-8054.4781557576362</v>
      </c>
      <c r="DM11" s="199">
        <f t="shared" si="17"/>
        <v>-8112.4527596963471</v>
      </c>
      <c r="DN11" s="180"/>
    </row>
    <row r="12" spans="2:118" ht="15.75" customHeight="1" x14ac:dyDescent="0.45">
      <c r="B12" s="246"/>
      <c r="C12" s="249">
        <v>2</v>
      </c>
      <c r="D12" s="329">
        <f t="shared" si="4"/>
        <v>-290.32258064516128</v>
      </c>
      <c r="E12" s="329">
        <f t="shared" ref="E12:E34" si="18">IFERROR(IF($BE43="",0,$BE43),0)</f>
        <v>-197.68347413793103</v>
      </c>
      <c r="F12" s="329">
        <f t="shared" si="5"/>
        <v>-209.67741935483872</v>
      </c>
      <c r="G12" s="329">
        <f t="shared" si="6"/>
        <v>-164.75488787866664</v>
      </c>
      <c r="H12" s="329">
        <f t="shared" si="7"/>
        <v>-176.9089744316129</v>
      </c>
      <c r="I12" s="329">
        <f t="shared" si="8"/>
        <v>-128.60753456500001</v>
      </c>
      <c r="J12" s="329">
        <f t="shared" si="9"/>
        <v>-211.91605264322581</v>
      </c>
      <c r="K12" s="329">
        <f t="shared" si="10"/>
        <v>-281.655916056129</v>
      </c>
      <c r="L12" s="329">
        <f t="shared" si="11"/>
        <v>-180.23089261333334</v>
      </c>
      <c r="M12" s="329">
        <f t="shared" si="12"/>
        <v>-214.38176237193548</v>
      </c>
      <c r="N12" s="329">
        <f t="shared" si="13"/>
        <v>-360.23645246233338</v>
      </c>
      <c r="O12" s="329">
        <f t="shared" si="14"/>
        <v>-322.26649715967739</v>
      </c>
      <c r="P12" s="39"/>
      <c r="Q12" s="247"/>
      <c r="R12" s="35"/>
      <c r="T12" s="507" t="str">
        <f>IF(AND(BK10&lt;8760,M5="Hourly Profile"),"Full Hourly Matrix is Required Information&gt;&gt;&gt;","")</f>
        <v/>
      </c>
      <c r="U12" s="507"/>
      <c r="V12" s="507"/>
      <c r="W12" s="508"/>
      <c r="X12" s="246"/>
      <c r="Y12" s="268">
        <v>2</v>
      </c>
      <c r="Z12" s="269">
        <v>-500</v>
      </c>
      <c r="AA12" s="269">
        <v>0</v>
      </c>
      <c r="AB12" s="269">
        <v>-500</v>
      </c>
      <c r="AC12" s="269">
        <v>-500</v>
      </c>
      <c r="AD12" s="269">
        <v>0</v>
      </c>
      <c r="AE12" s="269">
        <v>-500</v>
      </c>
      <c r="AF12" s="269">
        <v>-500</v>
      </c>
      <c r="AG12" s="269">
        <v>-500</v>
      </c>
      <c r="AH12" s="269">
        <v>-500</v>
      </c>
      <c r="AI12" s="269">
        <v>0</v>
      </c>
      <c r="AJ12" s="269">
        <v>0</v>
      </c>
      <c r="AK12" s="269">
        <v>0</v>
      </c>
      <c r="AL12" s="269">
        <v>0</v>
      </c>
      <c r="AM12" s="269">
        <v>-500</v>
      </c>
      <c r="AN12" s="269">
        <v>-500</v>
      </c>
      <c r="AO12" s="269">
        <v>0</v>
      </c>
      <c r="AP12" s="269">
        <v>-500</v>
      </c>
      <c r="AQ12" s="269">
        <v>-500</v>
      </c>
      <c r="AR12" s="269">
        <v>0</v>
      </c>
      <c r="AS12" s="269">
        <v>-500</v>
      </c>
      <c r="AT12" s="269">
        <v>0</v>
      </c>
      <c r="AU12" s="269">
        <v>0</v>
      </c>
      <c r="AV12" s="269">
        <v>-500</v>
      </c>
      <c r="AW12" s="269">
        <v>-500</v>
      </c>
      <c r="AX12" s="269">
        <v>-500</v>
      </c>
      <c r="AY12" s="269">
        <v>0</v>
      </c>
      <c r="AZ12" s="269">
        <v>0</v>
      </c>
      <c r="BA12" s="269">
        <v>-500</v>
      </c>
      <c r="BB12" s="269">
        <v>-500</v>
      </c>
      <c r="BC12" s="269">
        <v>-500</v>
      </c>
      <c r="BD12" s="269">
        <v>0</v>
      </c>
      <c r="BE12" s="493">
        <f t="shared" ref="BE12:BE34" si="19">SUM(Z12:BD12)/COUNT(Z$9:BD$9)</f>
        <v>-290.32258064516128</v>
      </c>
      <c r="BF12" s="494">
        <f t="shared" ref="BF12:BF34" si="20">SUM(AA12:BC12)/COUNT(AA$40:BC$40)</f>
        <v>-303.57142857142856</v>
      </c>
      <c r="BG12" s="273">
        <f t="shared" si="16"/>
        <v>-9000</v>
      </c>
      <c r="BH12" s="273">
        <v>0</v>
      </c>
      <c r="BI12" s="274">
        <f t="shared" ref="BI12:BI34" si="21">SUMIF(Z12:BD12,"&lt;0",Z12:BD12)</f>
        <v>-9000</v>
      </c>
      <c r="BJ12" s="275">
        <f t="shared" ref="BJ12:BJ34" si="22">SUMIF(Z12:BD12,"&gt;0",Z12:BD12)</f>
        <v>0</v>
      </c>
      <c r="BY12" s="120">
        <v>2</v>
      </c>
      <c r="BZ12" s="120" t="s">
        <v>117</v>
      </c>
      <c r="CG12" s="192"/>
      <c r="CH12" s="198">
        <v>2</v>
      </c>
      <c r="CI12" s="199">
        <f t="shared" ref="CI12:CI34" si="23">CI11+IF(Z12&lt;0,ABS(Z12*(StorEff1/100)),-1*Z12/(StorEff1/100))</f>
        <v>874.00000000000011</v>
      </c>
      <c r="CJ12" s="199">
        <f t="shared" ref="CJ12:CJ34" si="24">CJ11+IF(AA12&lt;0,ABS(AA12*(StorEff1/100)),-1*AA12/(StorEff1/100))</f>
        <v>978.42138072744785</v>
      </c>
      <c r="CK12" s="199">
        <f t="shared" ref="CK12:CK34" si="25">CK11+IF(AB12&lt;0,ABS(AB12*(StorEff1/100)),-1*AB12/(StorEff1/100))</f>
        <v>439.18135498374147</v>
      </c>
      <c r="CL12" s="199">
        <f t="shared" ref="CL12:CL34" si="26">CL11+IF(AC12&lt;0,ABS(AC12*(StorEff1/100)),-1*AC12/(StorEff1/100))</f>
        <v>137.35924049889491</v>
      </c>
      <c r="CM12" s="199">
        <f t="shared" ref="CM12:CM34" si="27">CM11+IF(AD12&lt;0,ABS(AD12*(StorEff1/100)),-1*AD12/(StorEff1/100))</f>
        <v>104.61239203235476</v>
      </c>
      <c r="CN12" s="199">
        <f t="shared" ref="CN12:CN34" si="28">CN11+IF(AE12&lt;0,ABS(AE12*(StorEff1/100)),-1*AE12/(StorEff1/100))</f>
        <v>-364.04496272709167</v>
      </c>
      <c r="CO12" s="199">
        <f t="shared" ref="CO12:CO34" si="29">CO11+IF(AF12&lt;0,ABS(AF12*(StorEff1/100)),-1*AF12/(StorEff1/100))</f>
        <v>-665.86707721193829</v>
      </c>
      <c r="CP12" s="199">
        <f t="shared" ref="CP12:CP34" si="30">CP11+IF(AG12&lt;0,ABS(AG12*(StorEff1/100)),-1*AG12/(StorEff1/100))</f>
        <v>-1205.1071029556447</v>
      </c>
      <c r="CQ12" s="199">
        <f t="shared" ref="CQ12:CQ34" si="31">CQ11+IF(AH12&lt;0,ABS(AH12*(StorEff1/100)),-1*AH12/(StorEff1/100))</f>
        <v>-1069.9292174404914</v>
      </c>
      <c r="CR12" s="199">
        <f t="shared" ref="CR12:CR34" si="32">CR11+IF(AI12&lt;0,ABS(AI12*(StorEff1/100)),-1*AI12/(StorEff1/100))</f>
        <v>-2245.751331925338</v>
      </c>
      <c r="CS12" s="199">
        <f t="shared" ref="CS12:CS34" si="33">CS11+IF(AJ12&lt;0,ABS(AJ12*(StorEff1/100)),-1*AJ12/(StorEff1/100))</f>
        <v>-2110.5734464101847</v>
      </c>
      <c r="CT12" s="199">
        <f t="shared" ref="CT12:CT34" si="34">CT11+IF(AK12&lt;0,ABS(AK12*(StorEff1/100)),-1*AK12/(StorEff1/100))</f>
        <v>-2363.7685586067018</v>
      </c>
      <c r="CU12" s="199">
        <f t="shared" ref="CU12:CU34" si="35">CU11+IF(AL12&lt;0,ABS(AL12*(StorEff1/100)),-1*AL12/(StorEff1/100))</f>
        <v>-857.56087462454184</v>
      </c>
      <c r="CV12" s="199">
        <f t="shared" ref="CV12:CV34" si="36">CV11+IF(AM12&lt;0,ABS(AM12*(StorEff1/100)),-1*AM12/(StorEff1/100))</f>
        <v>-2707.8009003682487</v>
      </c>
      <c r="CW12" s="199">
        <f t="shared" ref="CW12:CW34" si="37">CW11+IF(AN12&lt;0,ABS(AN12*(StorEff1/100)),-1*AN12/(StorEff1/100))</f>
        <v>-2647.5394112354802</v>
      </c>
      <c r="CX12" s="199">
        <f t="shared" ref="CX12:CX34" si="38">CX11+IF(AO12&lt;0,ABS(AO12*(StorEff1/100)),-1*AO12/(StorEff1/100))</f>
        <v>-3956.2265142786796</v>
      </c>
      <c r="CY12" s="199">
        <f t="shared" ref="CY12:CY34" si="39">CY11+IF(AP12&lt;0,ABS(AP12*(StorEff1/100)),-1*AP12/(StorEff1/100))</f>
        <v>-3458.9650251371713</v>
      </c>
      <c r="CZ12" s="199">
        <f t="shared" ref="CZ12:CZ34" si="40">CZ11+IF(AQ12&lt;0,ABS(AQ12*(StorEff1/100)),-1*AQ12/(StorEff1/100))</f>
        <v>-4026.5171167387234</v>
      </c>
      <c r="DA12" s="199">
        <f t="shared" ref="DA12:DA34" si="41">DA11+IF(AR12&lt;0,ABS(AR12*(StorEff1/100)),-1*AR12/(StorEff1/100))</f>
        <v>-5243.0152235313199</v>
      </c>
      <c r="DB12" s="199">
        <f t="shared" ref="DB12:DB34" si="42">DB11+IF(AS12&lt;0,ABS(AS12*(StorEff1/100)),-1*AS12/(StorEff1/100))</f>
        <v>-4874.5148448933351</v>
      </c>
      <c r="DC12" s="199">
        <f t="shared" ref="DC12:DC34" si="43">DC11+IF(AT12&lt;0,ABS(AT12*(StorEff1/100)),-1*AT12/(StorEff1/100))</f>
        <v>-4943.1489364241825</v>
      </c>
      <c r="DD12" s="199">
        <f t="shared" ref="DD12:DD34" si="44">DD11+IF(AU12&lt;0,ABS(AU12*(StorEff1/100)),-1*AU12/(StorEff1/100))</f>
        <v>-5949.4182911678881</v>
      </c>
      <c r="DE12" s="199">
        <f t="shared" ref="DE12:DE34" si="45">DE11+IF(AV12&lt;0,ABS(AV12*(StorEff1/100)),-1*AV12/(StorEff1/100))</f>
        <v>-5576.537888490263</v>
      </c>
      <c r="DF12" s="199">
        <f t="shared" ref="DF12:DF34" si="46">DF11+IF(AW12&lt;0,ABS(AW12*(StorEff1/100)),-1*AW12/(StorEff1/100))</f>
        <v>-5878.3600029838481</v>
      </c>
      <c r="DG12" s="199">
        <f t="shared" ref="DG12:DG34" si="47">DG11+IF(AX12&lt;0,ABS(AX12*(StorEff1/100)),-1*AX12/(StorEff1/100))</f>
        <v>-6441.8470525602197</v>
      </c>
      <c r="DH12" s="199">
        <f t="shared" ref="DH12:DH34" si="48">DH11+IF(AY12&lt;0,ABS(AY12*(StorEff1/100)),-1*AY12/(StorEff1/100))</f>
        <v>-6275.0118122856202</v>
      </c>
      <c r="DI12" s="199">
        <f t="shared" ref="DI12:DI34" si="49">DI11+IF(AZ12&lt;0,ABS(AZ12*(StorEff1/100)),-1*AZ12/(StorEff1/100))</f>
        <v>-6275.0118122856202</v>
      </c>
      <c r="DJ12" s="199">
        <f t="shared" ref="DJ12:DJ34" si="50">DJ11+IF(BA12&lt;0,ABS(BA12*(StorEff1/100)),-1*BA12/(StorEff1/100))</f>
        <v>-7132.0700198506856</v>
      </c>
      <c r="DK12" s="199">
        <f t="shared" ref="DK12:DK34" si="51">DK11+IF(BB12&lt;0,ABS(BB12*(StorEff1/100)),-1*BB12/(StorEff1/100))</f>
        <v>-7433.8921343442707</v>
      </c>
      <c r="DL12" s="199">
        <f t="shared" ref="DL12:DL34" si="52">DL11+IF(BC12&lt;0,ABS(BC12*(StorEff1/100)),-1*BC12/(StorEff1/100))</f>
        <v>-7617.4781557576362</v>
      </c>
      <c r="DM12" s="199">
        <f t="shared" ref="DM12:DM34" si="53">DM11+IF(BD12&lt;0,ABS(BD12*(StorEff1/100)),-1*BD12/(StorEff1/100))</f>
        <v>-8112.4527596963471</v>
      </c>
      <c r="DN12" s="180"/>
    </row>
    <row r="13" spans="2:118" ht="15.4" x14ac:dyDescent="0.45">
      <c r="B13" s="246"/>
      <c r="C13" s="249">
        <v>3</v>
      </c>
      <c r="D13" s="329">
        <f t="shared" si="4"/>
        <v>-297.47457725451608</v>
      </c>
      <c r="E13" s="329">
        <f t="shared" si="18"/>
        <v>-267.42807680241378</v>
      </c>
      <c r="F13" s="329">
        <f t="shared" si="5"/>
        <v>-262.46334310838711</v>
      </c>
      <c r="G13" s="329">
        <f t="shared" si="6"/>
        <v>-271.00921770866665</v>
      </c>
      <c r="H13" s="329">
        <f t="shared" si="7"/>
        <v>-135.62186656903225</v>
      </c>
      <c r="I13" s="329">
        <f t="shared" si="8"/>
        <v>-329.32904147733342</v>
      </c>
      <c r="J13" s="329">
        <f t="shared" si="9"/>
        <v>-340.07123707838707</v>
      </c>
      <c r="K13" s="329">
        <f t="shared" si="10"/>
        <v>-363.60145830290321</v>
      </c>
      <c r="L13" s="329">
        <f t="shared" si="11"/>
        <v>-325.46902500000004</v>
      </c>
      <c r="M13" s="329">
        <f t="shared" si="12"/>
        <v>-270.41907890387102</v>
      </c>
      <c r="N13" s="329">
        <f t="shared" si="13"/>
        <v>-381.76427357966674</v>
      </c>
      <c r="O13" s="329">
        <f t="shared" si="14"/>
        <v>-395.85952281903224</v>
      </c>
      <c r="P13" s="39"/>
      <c r="Q13" s="247"/>
      <c r="R13" s="35"/>
      <c r="T13" s="507"/>
      <c r="U13" s="507"/>
      <c r="V13" s="507"/>
      <c r="W13" s="508"/>
      <c r="X13" s="246"/>
      <c r="Y13" s="268">
        <v>3</v>
      </c>
      <c r="Z13" s="269">
        <v>-271.49470170000001</v>
      </c>
      <c r="AA13" s="269">
        <v>0</v>
      </c>
      <c r="AB13" s="269">
        <v>-271.64520739</v>
      </c>
      <c r="AC13" s="269">
        <v>-271.64520739</v>
      </c>
      <c r="AD13" s="269">
        <v>0</v>
      </c>
      <c r="AE13" s="269">
        <v>-500</v>
      </c>
      <c r="AF13" s="269">
        <v>-500</v>
      </c>
      <c r="AG13" s="269">
        <v>-500</v>
      </c>
      <c r="AH13" s="269">
        <v>-500</v>
      </c>
      <c r="AI13" s="269">
        <v>-500</v>
      </c>
      <c r="AJ13" s="269">
        <v>-500</v>
      </c>
      <c r="AK13" s="269">
        <v>0</v>
      </c>
      <c r="AL13" s="269">
        <v>0</v>
      </c>
      <c r="AM13" s="269">
        <v>-500</v>
      </c>
      <c r="AN13" s="269">
        <v>-500</v>
      </c>
      <c r="AO13" s="269">
        <v>0</v>
      </c>
      <c r="AP13" s="269">
        <v>-500</v>
      </c>
      <c r="AQ13" s="269">
        <v>-500</v>
      </c>
      <c r="AR13" s="269">
        <v>0</v>
      </c>
      <c r="AS13" s="269">
        <v>-500</v>
      </c>
      <c r="AT13" s="269">
        <v>0</v>
      </c>
      <c r="AU13" s="269">
        <v>-500</v>
      </c>
      <c r="AV13" s="269">
        <v>-135.28157102</v>
      </c>
      <c r="AW13" s="269">
        <v>-500</v>
      </c>
      <c r="AX13" s="269">
        <v>-500</v>
      </c>
      <c r="AY13" s="269">
        <v>0</v>
      </c>
      <c r="AZ13" s="269">
        <v>0</v>
      </c>
      <c r="BA13" s="269">
        <v>-500</v>
      </c>
      <c r="BB13" s="269">
        <v>-271.64520739</v>
      </c>
      <c r="BC13" s="269">
        <v>-500</v>
      </c>
      <c r="BD13" s="269">
        <v>0</v>
      </c>
      <c r="BE13" s="493">
        <f t="shared" si="19"/>
        <v>-297.47457725451608</v>
      </c>
      <c r="BF13" s="494">
        <f t="shared" si="20"/>
        <v>-319.65061404250002</v>
      </c>
      <c r="BG13" s="273">
        <f t="shared" si="16"/>
        <v>-9221.7118948899988</v>
      </c>
      <c r="BH13" s="273">
        <v>0</v>
      </c>
      <c r="BI13" s="274">
        <f t="shared" si="21"/>
        <v>-9221.7118948899988</v>
      </c>
      <c r="BJ13" s="275">
        <f t="shared" si="22"/>
        <v>0</v>
      </c>
      <c r="BY13" s="120">
        <v>3</v>
      </c>
      <c r="BZ13" s="120" t="s">
        <v>118</v>
      </c>
      <c r="CG13" s="192"/>
      <c r="CH13" s="198">
        <v>3</v>
      </c>
      <c r="CI13" s="199">
        <f t="shared" si="23"/>
        <v>1111.2863692858002</v>
      </c>
      <c r="CJ13" s="199">
        <f t="shared" si="24"/>
        <v>978.42138072744785</v>
      </c>
      <c r="CK13" s="199">
        <f t="shared" si="25"/>
        <v>676.59926624260152</v>
      </c>
      <c r="CL13" s="199">
        <f t="shared" si="26"/>
        <v>374.77715175775495</v>
      </c>
      <c r="CM13" s="199">
        <f t="shared" si="27"/>
        <v>104.61239203235476</v>
      </c>
      <c r="CN13" s="199">
        <f t="shared" si="28"/>
        <v>72.955037272908385</v>
      </c>
      <c r="CO13" s="199">
        <f t="shared" si="29"/>
        <v>-228.86707721193824</v>
      </c>
      <c r="CP13" s="199">
        <f t="shared" si="30"/>
        <v>-768.10710295564468</v>
      </c>
      <c r="CQ13" s="199">
        <f t="shared" si="31"/>
        <v>-632.92921744049136</v>
      </c>
      <c r="CR13" s="199">
        <f t="shared" si="32"/>
        <v>-1808.751331925338</v>
      </c>
      <c r="CS13" s="199">
        <f t="shared" si="33"/>
        <v>-1673.5734464101847</v>
      </c>
      <c r="CT13" s="199">
        <f t="shared" si="34"/>
        <v>-2363.7685586067018</v>
      </c>
      <c r="CU13" s="199">
        <f t="shared" si="35"/>
        <v>-857.56087462454184</v>
      </c>
      <c r="CV13" s="199">
        <f t="shared" si="36"/>
        <v>-2270.8009003682487</v>
      </c>
      <c r="CW13" s="199">
        <f t="shared" si="37"/>
        <v>-2210.5394112354802</v>
      </c>
      <c r="CX13" s="199">
        <f t="shared" si="38"/>
        <v>-3956.2265142786796</v>
      </c>
      <c r="CY13" s="199">
        <f t="shared" si="39"/>
        <v>-3021.9650251371713</v>
      </c>
      <c r="CZ13" s="199">
        <f t="shared" si="40"/>
        <v>-3589.5171167387234</v>
      </c>
      <c r="DA13" s="199">
        <f t="shared" si="41"/>
        <v>-5243.0152235313199</v>
      </c>
      <c r="DB13" s="199">
        <f t="shared" si="42"/>
        <v>-4437.5148448933351</v>
      </c>
      <c r="DC13" s="199">
        <f t="shared" si="43"/>
        <v>-4943.1489364241825</v>
      </c>
      <c r="DD13" s="199">
        <f t="shared" si="44"/>
        <v>-5512.4182911678881</v>
      </c>
      <c r="DE13" s="199">
        <f t="shared" si="45"/>
        <v>-5458.3017954187826</v>
      </c>
      <c r="DF13" s="199">
        <f t="shared" si="46"/>
        <v>-5441.3600029838481</v>
      </c>
      <c r="DG13" s="199">
        <f t="shared" si="47"/>
        <v>-6004.8470525602197</v>
      </c>
      <c r="DH13" s="199">
        <f t="shared" si="48"/>
        <v>-6275.0118122856202</v>
      </c>
      <c r="DI13" s="199">
        <f t="shared" si="49"/>
        <v>-6275.0118122856202</v>
      </c>
      <c r="DJ13" s="199">
        <f t="shared" si="50"/>
        <v>-6695.0700198506856</v>
      </c>
      <c r="DK13" s="199">
        <f t="shared" si="51"/>
        <v>-7196.4742230854108</v>
      </c>
      <c r="DL13" s="199">
        <f t="shared" si="52"/>
        <v>-7180.4781557576362</v>
      </c>
      <c r="DM13" s="199">
        <f t="shared" si="53"/>
        <v>-8112.4527596963471</v>
      </c>
      <c r="DN13" s="180"/>
    </row>
    <row r="14" spans="2:118" ht="15.4" x14ac:dyDescent="0.45">
      <c r="B14" s="246"/>
      <c r="C14" s="249">
        <v>4</v>
      </c>
      <c r="D14" s="329">
        <f t="shared" si="4"/>
        <v>-281.70389516129035</v>
      </c>
      <c r="E14" s="329">
        <f t="shared" si="18"/>
        <v>-213.05420640689655</v>
      </c>
      <c r="F14" s="329">
        <f t="shared" si="5"/>
        <v>-232.57096425967745</v>
      </c>
      <c r="G14" s="329">
        <f t="shared" si="6"/>
        <v>-207.40892291666665</v>
      </c>
      <c r="H14" s="329">
        <f t="shared" si="7"/>
        <v>-142.15892833548389</v>
      </c>
      <c r="I14" s="329">
        <f t="shared" si="8"/>
        <v>-262.22372045066669</v>
      </c>
      <c r="J14" s="329">
        <f t="shared" si="9"/>
        <v>-411.98855507709675</v>
      </c>
      <c r="K14" s="329">
        <f t="shared" si="10"/>
        <v>-323.54517237903229</v>
      </c>
      <c r="L14" s="329">
        <f t="shared" si="11"/>
        <v>-370.42657783866667</v>
      </c>
      <c r="M14" s="329">
        <f t="shared" si="12"/>
        <v>-284.50558293612909</v>
      </c>
      <c r="N14" s="329">
        <f t="shared" si="13"/>
        <v>-416.66666666666669</v>
      </c>
      <c r="O14" s="329">
        <f t="shared" si="14"/>
        <v>-312.50012582516126</v>
      </c>
      <c r="P14" s="39"/>
      <c r="Q14" s="247"/>
      <c r="R14" s="35"/>
      <c r="V14" s="119" t="str">
        <f>IF(BL380&gt;0,CONCATENATE("(",BL380,") Hours above Maximum Discharge Rate&gt;&gt;&gt;"),"")</f>
        <v/>
      </c>
      <c r="X14" s="246"/>
      <c r="Y14" s="268">
        <v>4</v>
      </c>
      <c r="Z14" s="269">
        <v>-500</v>
      </c>
      <c r="AA14" s="269">
        <v>0</v>
      </c>
      <c r="AB14" s="269">
        <v>-500</v>
      </c>
      <c r="AC14" s="269">
        <v>0</v>
      </c>
      <c r="AD14" s="269">
        <v>0</v>
      </c>
      <c r="AE14" s="269">
        <v>-500</v>
      </c>
      <c r="AF14" s="269">
        <v>-500</v>
      </c>
      <c r="AG14" s="269">
        <v>-500</v>
      </c>
      <c r="AH14" s="269">
        <v>-271.64520739</v>
      </c>
      <c r="AI14" s="269">
        <v>-500</v>
      </c>
      <c r="AJ14" s="269">
        <v>-500</v>
      </c>
      <c r="AK14" s="269">
        <v>-86.986116480000007</v>
      </c>
      <c r="AL14" s="269">
        <v>0</v>
      </c>
      <c r="AM14" s="269">
        <v>-500</v>
      </c>
      <c r="AN14" s="269">
        <v>-500</v>
      </c>
      <c r="AO14" s="269">
        <v>0</v>
      </c>
      <c r="AP14" s="269">
        <v>-500</v>
      </c>
      <c r="AQ14" s="269">
        <v>0</v>
      </c>
      <c r="AR14" s="269">
        <v>0</v>
      </c>
      <c r="AS14" s="269">
        <v>-500</v>
      </c>
      <c r="AT14" s="269">
        <v>0</v>
      </c>
      <c r="AU14" s="269">
        <v>-500</v>
      </c>
      <c r="AV14" s="269">
        <v>-136.36363635999999</v>
      </c>
      <c r="AW14" s="269">
        <v>-102.54421875</v>
      </c>
      <c r="AX14" s="269">
        <v>-500</v>
      </c>
      <c r="AY14" s="269">
        <v>0</v>
      </c>
      <c r="AZ14" s="269">
        <v>-500</v>
      </c>
      <c r="BA14" s="269">
        <v>-135.28157102</v>
      </c>
      <c r="BB14" s="269">
        <v>-500</v>
      </c>
      <c r="BC14" s="269">
        <v>0</v>
      </c>
      <c r="BD14" s="269">
        <v>-500</v>
      </c>
      <c r="BE14" s="493">
        <f t="shared" si="19"/>
        <v>-281.70389516129035</v>
      </c>
      <c r="BF14" s="494">
        <f t="shared" si="20"/>
        <v>-276.17216964285717</v>
      </c>
      <c r="BG14" s="273">
        <f t="shared" si="16"/>
        <v>-8732.8207500000008</v>
      </c>
      <c r="BH14" s="273">
        <v>0</v>
      </c>
      <c r="BI14" s="274">
        <f t="shared" si="21"/>
        <v>-8732.8207500000008</v>
      </c>
      <c r="BJ14" s="275">
        <f t="shared" si="22"/>
        <v>0</v>
      </c>
      <c r="BY14" s="120">
        <v>4</v>
      </c>
      <c r="BZ14" s="120" t="s">
        <v>119</v>
      </c>
      <c r="CG14" s="192"/>
      <c r="CH14" s="198">
        <v>4</v>
      </c>
      <c r="CI14" s="199">
        <f t="shared" si="23"/>
        <v>1548.2863692858002</v>
      </c>
      <c r="CJ14" s="199">
        <f t="shared" si="24"/>
        <v>978.42138072744785</v>
      </c>
      <c r="CK14" s="199">
        <f t="shared" si="25"/>
        <v>1113.5992662426015</v>
      </c>
      <c r="CL14" s="199">
        <f t="shared" si="26"/>
        <v>374.77715175775495</v>
      </c>
      <c r="CM14" s="199">
        <f t="shared" si="27"/>
        <v>104.61239203235476</v>
      </c>
      <c r="CN14" s="199">
        <f t="shared" si="28"/>
        <v>509.95503727290844</v>
      </c>
      <c r="CO14" s="199">
        <f t="shared" si="29"/>
        <v>208.13292278806182</v>
      </c>
      <c r="CP14" s="199">
        <f t="shared" si="30"/>
        <v>-331.10710295564462</v>
      </c>
      <c r="CQ14" s="199">
        <f t="shared" si="31"/>
        <v>-395.51130618163131</v>
      </c>
      <c r="CR14" s="199">
        <f t="shared" si="32"/>
        <v>-1371.751331925338</v>
      </c>
      <c r="CS14" s="199">
        <f t="shared" si="33"/>
        <v>-1236.5734464101847</v>
      </c>
      <c r="CT14" s="199">
        <f t="shared" si="34"/>
        <v>-2287.7426928031819</v>
      </c>
      <c r="CU14" s="199">
        <f t="shared" si="35"/>
        <v>-857.56087462454184</v>
      </c>
      <c r="CV14" s="199">
        <f t="shared" si="36"/>
        <v>-1833.8009003682487</v>
      </c>
      <c r="CW14" s="199">
        <f t="shared" si="37"/>
        <v>-1773.5394112354802</v>
      </c>
      <c r="CX14" s="199">
        <f t="shared" si="38"/>
        <v>-3956.2265142786796</v>
      </c>
      <c r="CY14" s="199">
        <f t="shared" si="39"/>
        <v>-2584.9650251371713</v>
      </c>
      <c r="CZ14" s="199">
        <f t="shared" si="40"/>
        <v>-3589.5171167387234</v>
      </c>
      <c r="DA14" s="199">
        <f t="shared" si="41"/>
        <v>-5243.0152235313199</v>
      </c>
      <c r="DB14" s="199">
        <f t="shared" si="42"/>
        <v>-4000.5148448933351</v>
      </c>
      <c r="DC14" s="199">
        <f t="shared" si="43"/>
        <v>-4943.1489364241825</v>
      </c>
      <c r="DD14" s="199">
        <f t="shared" si="44"/>
        <v>-5075.4182911678881</v>
      </c>
      <c r="DE14" s="199">
        <f t="shared" si="45"/>
        <v>-5339.1199772401424</v>
      </c>
      <c r="DF14" s="199">
        <f t="shared" si="46"/>
        <v>-5351.7363557963481</v>
      </c>
      <c r="DG14" s="199">
        <f t="shared" si="47"/>
        <v>-5567.8470525602197</v>
      </c>
      <c r="DH14" s="199">
        <f t="shared" si="48"/>
        <v>-6275.0118122856202</v>
      </c>
      <c r="DI14" s="199">
        <f t="shared" si="49"/>
        <v>-5838.0118122856202</v>
      </c>
      <c r="DJ14" s="199">
        <f t="shared" si="50"/>
        <v>-6576.8339267792053</v>
      </c>
      <c r="DK14" s="199">
        <f t="shared" si="51"/>
        <v>-6759.4742230854108</v>
      </c>
      <c r="DL14" s="199">
        <f t="shared" si="52"/>
        <v>-7180.4781557576362</v>
      </c>
      <c r="DM14" s="199">
        <f t="shared" si="53"/>
        <v>-7675.4527596963471</v>
      </c>
      <c r="DN14" s="180"/>
    </row>
    <row r="15" spans="2:118" ht="15.4" x14ac:dyDescent="0.45">
      <c r="B15" s="246"/>
      <c r="C15" s="249">
        <v>5</v>
      </c>
      <c r="D15" s="329">
        <f t="shared" si="4"/>
        <v>-274.68234888225805</v>
      </c>
      <c r="E15" s="329">
        <f t="shared" si="18"/>
        <v>-210.29267065034483</v>
      </c>
      <c r="F15" s="329">
        <f t="shared" si="5"/>
        <v>-213.12504453806451</v>
      </c>
      <c r="G15" s="329">
        <f t="shared" si="6"/>
        <v>-149.39141950766668</v>
      </c>
      <c r="H15" s="329">
        <f t="shared" si="7"/>
        <v>-133.3961797103226</v>
      </c>
      <c r="I15" s="329">
        <f t="shared" si="8"/>
        <v>-261.18329213999999</v>
      </c>
      <c r="J15" s="329">
        <f t="shared" si="9"/>
        <v>-375.96008541096779</v>
      </c>
      <c r="K15" s="329">
        <f t="shared" si="10"/>
        <v>-428.11758733516132</v>
      </c>
      <c r="L15" s="329">
        <f t="shared" si="11"/>
        <v>-337.59023712133336</v>
      </c>
      <c r="M15" s="329">
        <f t="shared" si="12"/>
        <v>-307.96599349322582</v>
      </c>
      <c r="N15" s="329">
        <f t="shared" si="13"/>
        <v>-346.77151335199994</v>
      </c>
      <c r="O15" s="329">
        <f t="shared" si="14"/>
        <v>-348.86889103774195</v>
      </c>
      <c r="P15" s="39"/>
      <c r="Q15" s="247"/>
      <c r="R15" s="35"/>
      <c r="X15" s="246"/>
      <c r="Y15" s="268">
        <v>5</v>
      </c>
      <c r="Z15" s="269">
        <v>-500</v>
      </c>
      <c r="AA15" s="269">
        <v>0</v>
      </c>
      <c r="AB15" s="269">
        <v>-500</v>
      </c>
      <c r="AC15" s="269">
        <v>-500</v>
      </c>
      <c r="AD15" s="269">
        <v>0</v>
      </c>
      <c r="AE15" s="269">
        <v>-500</v>
      </c>
      <c r="AF15" s="269">
        <v>0</v>
      </c>
      <c r="AG15" s="269">
        <v>-271.64520739</v>
      </c>
      <c r="AH15" s="269">
        <v>0</v>
      </c>
      <c r="AI15" s="269">
        <v>-500</v>
      </c>
      <c r="AJ15" s="269">
        <v>-500</v>
      </c>
      <c r="AK15" s="269">
        <v>0</v>
      </c>
      <c r="AL15" s="269">
        <v>0</v>
      </c>
      <c r="AM15" s="269">
        <v>-500</v>
      </c>
      <c r="AN15" s="269">
        <v>-271.64520739</v>
      </c>
      <c r="AO15" s="269">
        <v>-63.853556820000001</v>
      </c>
      <c r="AP15" s="269">
        <v>-271.64520739</v>
      </c>
      <c r="AQ15" s="269">
        <v>-500</v>
      </c>
      <c r="AR15" s="269">
        <v>0</v>
      </c>
      <c r="AS15" s="269">
        <v>-500</v>
      </c>
      <c r="AT15" s="269">
        <v>0</v>
      </c>
      <c r="AU15" s="269">
        <v>-500</v>
      </c>
      <c r="AV15" s="269">
        <v>-500</v>
      </c>
      <c r="AW15" s="269">
        <v>0</v>
      </c>
      <c r="AX15" s="269">
        <v>-500</v>
      </c>
      <c r="AY15" s="269">
        <v>0</v>
      </c>
      <c r="AZ15" s="269">
        <v>-136.36363635999999</v>
      </c>
      <c r="BA15" s="269">
        <v>0</v>
      </c>
      <c r="BB15" s="269">
        <v>-500</v>
      </c>
      <c r="BC15" s="269">
        <v>-500</v>
      </c>
      <c r="BD15" s="269">
        <v>-500</v>
      </c>
      <c r="BE15" s="493">
        <f t="shared" si="19"/>
        <v>-274.68234888225805</v>
      </c>
      <c r="BF15" s="494">
        <f t="shared" si="20"/>
        <v>-268.39831483392857</v>
      </c>
      <c r="BG15" s="273">
        <f t="shared" si="16"/>
        <v>-8515.1528153500003</v>
      </c>
      <c r="BH15" s="273">
        <v>0</v>
      </c>
      <c r="BI15" s="274">
        <f t="shared" si="21"/>
        <v>-8515.1528153500003</v>
      </c>
      <c r="BJ15" s="275">
        <f t="shared" si="22"/>
        <v>0</v>
      </c>
      <c r="BY15" s="120">
        <v>5</v>
      </c>
      <c r="BZ15" s="120" t="s">
        <v>120</v>
      </c>
      <c r="CG15" s="192"/>
      <c r="CH15" s="198">
        <v>5</v>
      </c>
      <c r="CI15" s="199">
        <f t="shared" si="23"/>
        <v>1985.2863692858002</v>
      </c>
      <c r="CJ15" s="199">
        <f t="shared" si="24"/>
        <v>978.42138072744785</v>
      </c>
      <c r="CK15" s="199">
        <f t="shared" si="25"/>
        <v>1550.5992662426015</v>
      </c>
      <c r="CL15" s="199">
        <f t="shared" si="26"/>
        <v>811.77715175775506</v>
      </c>
      <c r="CM15" s="199">
        <f t="shared" si="27"/>
        <v>104.61239203235476</v>
      </c>
      <c r="CN15" s="199">
        <f t="shared" si="28"/>
        <v>946.9550372729085</v>
      </c>
      <c r="CO15" s="199">
        <f t="shared" si="29"/>
        <v>208.13292278806182</v>
      </c>
      <c r="CP15" s="199">
        <f t="shared" si="30"/>
        <v>-93.689191696784604</v>
      </c>
      <c r="CQ15" s="199">
        <f t="shared" si="31"/>
        <v>-395.51130618163131</v>
      </c>
      <c r="CR15" s="199">
        <f t="shared" si="32"/>
        <v>-934.75133192533804</v>
      </c>
      <c r="CS15" s="199">
        <f t="shared" si="33"/>
        <v>-799.57344641018472</v>
      </c>
      <c r="CT15" s="199">
        <f t="shared" si="34"/>
        <v>-2287.7426928031819</v>
      </c>
      <c r="CU15" s="199">
        <f t="shared" si="35"/>
        <v>-857.56087462454184</v>
      </c>
      <c r="CV15" s="199">
        <f t="shared" si="36"/>
        <v>-1396.8009003682487</v>
      </c>
      <c r="CW15" s="199">
        <f t="shared" si="37"/>
        <v>-1536.1214999766203</v>
      </c>
      <c r="CX15" s="199">
        <f t="shared" si="38"/>
        <v>-3900.4185056179995</v>
      </c>
      <c r="CY15" s="199">
        <f t="shared" si="39"/>
        <v>-2347.5471138783114</v>
      </c>
      <c r="CZ15" s="199">
        <f t="shared" si="40"/>
        <v>-3152.5171167387234</v>
      </c>
      <c r="DA15" s="199">
        <f t="shared" si="41"/>
        <v>-5243.0152235313199</v>
      </c>
      <c r="DB15" s="199">
        <f t="shared" si="42"/>
        <v>-3563.5148448933351</v>
      </c>
      <c r="DC15" s="199">
        <f t="shared" si="43"/>
        <v>-4943.1489364241825</v>
      </c>
      <c r="DD15" s="199">
        <f t="shared" si="44"/>
        <v>-4638.4182911678881</v>
      </c>
      <c r="DE15" s="199">
        <f t="shared" si="45"/>
        <v>-4902.1199772401424</v>
      </c>
      <c r="DF15" s="199">
        <f t="shared" si="46"/>
        <v>-5351.7363557963481</v>
      </c>
      <c r="DG15" s="199">
        <f t="shared" si="47"/>
        <v>-5130.8470525602197</v>
      </c>
      <c r="DH15" s="199">
        <f t="shared" si="48"/>
        <v>-6275.0118122856202</v>
      </c>
      <c r="DI15" s="199">
        <f t="shared" si="49"/>
        <v>-5718.8299941069799</v>
      </c>
      <c r="DJ15" s="199">
        <f t="shared" si="50"/>
        <v>-6576.8339267792053</v>
      </c>
      <c r="DK15" s="199">
        <f t="shared" si="51"/>
        <v>-6322.4742230854108</v>
      </c>
      <c r="DL15" s="199">
        <f t="shared" si="52"/>
        <v>-6743.4781557576362</v>
      </c>
      <c r="DM15" s="199">
        <f t="shared" si="53"/>
        <v>-7238.4527596963471</v>
      </c>
      <c r="DN15" s="180"/>
    </row>
    <row r="16" spans="2:118" ht="15.4" x14ac:dyDescent="0.45">
      <c r="B16" s="246"/>
      <c r="C16" s="249">
        <v>6</v>
      </c>
      <c r="D16" s="329">
        <f t="shared" si="4"/>
        <v>-127.0336446116129</v>
      </c>
      <c r="E16" s="329">
        <f t="shared" si="18"/>
        <v>-64.421935051379307</v>
      </c>
      <c r="F16" s="329">
        <f t="shared" si="5"/>
        <v>-45.734549142258068</v>
      </c>
      <c r="G16" s="329">
        <f t="shared" si="6"/>
        <v>-8.1899743600000008</v>
      </c>
      <c r="H16" s="329">
        <f t="shared" si="7"/>
        <v>-151.15750815612901</v>
      </c>
      <c r="I16" s="329">
        <f t="shared" si="8"/>
        <v>-75.721506912999999</v>
      </c>
      <c r="J16" s="329">
        <f t="shared" si="9"/>
        <v>-171.44953619903225</v>
      </c>
      <c r="K16" s="329">
        <f t="shared" si="10"/>
        <v>-243.33194886387096</v>
      </c>
      <c r="L16" s="329">
        <f t="shared" si="11"/>
        <v>7.8917414583333345</v>
      </c>
      <c r="M16" s="329">
        <f t="shared" si="12"/>
        <v>-25.223327188387099</v>
      </c>
      <c r="N16" s="329">
        <f t="shared" si="13"/>
        <v>-68.055642234999993</v>
      </c>
      <c r="O16" s="329">
        <f t="shared" si="14"/>
        <v>-143.59029866225805</v>
      </c>
      <c r="P16" s="39"/>
      <c r="Q16" s="247"/>
      <c r="R16" s="35"/>
      <c r="V16" s="119" t="str">
        <f>IF(BL381&gt;0,CONCATENATE("(",BL381,") Hours above Maximum Charge Rate&gt;&gt;&gt;"),"")</f>
        <v/>
      </c>
      <c r="X16" s="246"/>
      <c r="Y16" s="268">
        <v>6</v>
      </c>
      <c r="Z16" s="269">
        <v>0</v>
      </c>
      <c r="AA16" s="269">
        <v>0</v>
      </c>
      <c r="AB16" s="269">
        <v>0</v>
      </c>
      <c r="AC16" s="269">
        <v>-500</v>
      </c>
      <c r="AD16" s="269">
        <v>0</v>
      </c>
      <c r="AE16" s="269">
        <v>0</v>
      </c>
      <c r="AF16" s="269">
        <v>0</v>
      </c>
      <c r="AG16" s="269">
        <v>-500</v>
      </c>
      <c r="AH16" s="269">
        <v>-500</v>
      </c>
      <c r="AI16" s="269">
        <v>-500</v>
      </c>
      <c r="AJ16" s="269">
        <v>-271.64520739</v>
      </c>
      <c r="AK16" s="269">
        <v>-500</v>
      </c>
      <c r="AL16" s="269">
        <v>0</v>
      </c>
      <c r="AM16" s="269">
        <v>0</v>
      </c>
      <c r="AN16" s="269">
        <v>0</v>
      </c>
      <c r="AO16" s="269">
        <v>-500</v>
      </c>
      <c r="AP16" s="269">
        <v>0</v>
      </c>
      <c r="AQ16" s="269">
        <v>-166.39777556999999</v>
      </c>
      <c r="AR16" s="269">
        <v>0</v>
      </c>
      <c r="AS16" s="269">
        <v>0</v>
      </c>
      <c r="AT16" s="269">
        <v>-500</v>
      </c>
      <c r="AU16" s="269">
        <v>0</v>
      </c>
      <c r="AV16" s="269">
        <v>0</v>
      </c>
      <c r="AW16" s="269">
        <v>0</v>
      </c>
      <c r="AX16" s="269">
        <v>0</v>
      </c>
      <c r="AY16" s="269">
        <v>0</v>
      </c>
      <c r="AZ16" s="269">
        <v>0</v>
      </c>
      <c r="BA16" s="269">
        <v>0</v>
      </c>
      <c r="BB16" s="269">
        <v>0</v>
      </c>
      <c r="BC16" s="269">
        <v>0</v>
      </c>
      <c r="BD16" s="269">
        <v>0</v>
      </c>
      <c r="BE16" s="493">
        <f t="shared" si="19"/>
        <v>-127.0336446116129</v>
      </c>
      <c r="BF16" s="494">
        <f t="shared" si="20"/>
        <v>-140.64439224857142</v>
      </c>
      <c r="BG16" s="273">
        <f t="shared" si="16"/>
        <v>-3938.0429829599998</v>
      </c>
      <c r="BH16" s="273">
        <v>0</v>
      </c>
      <c r="BI16" s="274">
        <f t="shared" si="21"/>
        <v>-3938.0429829599998</v>
      </c>
      <c r="BJ16" s="275">
        <f t="shared" si="22"/>
        <v>0</v>
      </c>
      <c r="BY16" s="120">
        <v>6</v>
      </c>
      <c r="BZ16" s="120" t="s">
        <v>121</v>
      </c>
      <c r="CG16" s="192"/>
      <c r="CH16" s="198">
        <v>6</v>
      </c>
      <c r="CI16" s="199">
        <f t="shared" si="23"/>
        <v>1985.2863692858002</v>
      </c>
      <c r="CJ16" s="199">
        <f t="shared" si="24"/>
        <v>978.42138072744785</v>
      </c>
      <c r="CK16" s="199">
        <f t="shared" si="25"/>
        <v>1550.5992662426015</v>
      </c>
      <c r="CL16" s="199">
        <f t="shared" si="26"/>
        <v>1248.7771517577551</v>
      </c>
      <c r="CM16" s="199">
        <f t="shared" si="27"/>
        <v>104.61239203235476</v>
      </c>
      <c r="CN16" s="199">
        <f t="shared" si="28"/>
        <v>946.9550372729085</v>
      </c>
      <c r="CO16" s="199">
        <f t="shared" si="29"/>
        <v>208.13292278806182</v>
      </c>
      <c r="CP16" s="199">
        <f t="shared" si="30"/>
        <v>343.31080830321548</v>
      </c>
      <c r="CQ16" s="199">
        <f t="shared" si="31"/>
        <v>41.488693818368745</v>
      </c>
      <c r="CR16" s="199">
        <f t="shared" si="32"/>
        <v>-497.75133192533798</v>
      </c>
      <c r="CS16" s="199">
        <f t="shared" si="33"/>
        <v>-562.15553515132467</v>
      </c>
      <c r="CT16" s="199">
        <f t="shared" si="34"/>
        <v>-1850.7426928031819</v>
      </c>
      <c r="CU16" s="199">
        <f t="shared" si="35"/>
        <v>-857.56087462454184</v>
      </c>
      <c r="CV16" s="199">
        <f t="shared" si="36"/>
        <v>-1396.8009003682487</v>
      </c>
      <c r="CW16" s="199">
        <f t="shared" si="37"/>
        <v>-1536.1214999766203</v>
      </c>
      <c r="CX16" s="199">
        <f t="shared" si="38"/>
        <v>-3463.4185056179995</v>
      </c>
      <c r="CY16" s="199">
        <f t="shared" si="39"/>
        <v>-2347.5471138783114</v>
      </c>
      <c r="CZ16" s="199">
        <f t="shared" si="40"/>
        <v>-3007.0854608905433</v>
      </c>
      <c r="DA16" s="199">
        <f t="shared" si="41"/>
        <v>-5243.0152235313199</v>
      </c>
      <c r="DB16" s="199">
        <f t="shared" si="42"/>
        <v>-3563.5148448933351</v>
      </c>
      <c r="DC16" s="199">
        <f t="shared" si="43"/>
        <v>-4506.1489364241825</v>
      </c>
      <c r="DD16" s="199">
        <f t="shared" si="44"/>
        <v>-4638.4182911678881</v>
      </c>
      <c r="DE16" s="199">
        <f t="shared" si="45"/>
        <v>-4902.1199772401424</v>
      </c>
      <c r="DF16" s="199">
        <f t="shared" si="46"/>
        <v>-5351.7363557963481</v>
      </c>
      <c r="DG16" s="199">
        <f t="shared" si="47"/>
        <v>-5130.8470525602197</v>
      </c>
      <c r="DH16" s="199">
        <f t="shared" si="48"/>
        <v>-6275.0118122856202</v>
      </c>
      <c r="DI16" s="199">
        <f t="shared" si="49"/>
        <v>-5718.8299941069799</v>
      </c>
      <c r="DJ16" s="199">
        <f t="shared" si="50"/>
        <v>-6576.8339267792053</v>
      </c>
      <c r="DK16" s="199">
        <f t="shared" si="51"/>
        <v>-6322.4742230854108</v>
      </c>
      <c r="DL16" s="199">
        <f t="shared" si="52"/>
        <v>-6743.4781557576362</v>
      </c>
      <c r="DM16" s="199">
        <f t="shared" si="53"/>
        <v>-7238.4527596963471</v>
      </c>
      <c r="DN16" s="180"/>
    </row>
    <row r="17" spans="2:118" ht="15.4" x14ac:dyDescent="0.45">
      <c r="B17" s="246"/>
      <c r="C17" s="249">
        <v>7</v>
      </c>
      <c r="D17" s="329">
        <f t="shared" si="4"/>
        <v>30.337772903225805</v>
      </c>
      <c r="E17" s="329">
        <f t="shared" si="18"/>
        <v>73.431917499999997</v>
      </c>
      <c r="F17" s="329">
        <f t="shared" si="5"/>
        <v>131.96631129032258</v>
      </c>
      <c r="G17" s="329">
        <f t="shared" si="6"/>
        <v>33.079408666666666</v>
      </c>
      <c r="H17" s="329">
        <f t="shared" si="7"/>
        <v>0</v>
      </c>
      <c r="I17" s="329">
        <f t="shared" si="8"/>
        <v>71.333333333333329</v>
      </c>
      <c r="J17" s="329">
        <f t="shared" si="9"/>
        <v>38.064405403225813</v>
      </c>
      <c r="K17" s="329">
        <f t="shared" si="10"/>
        <v>64.39326225806451</v>
      </c>
      <c r="L17" s="329">
        <f t="shared" si="11"/>
        <v>132.57155933333334</v>
      </c>
      <c r="M17" s="329">
        <f t="shared" si="12"/>
        <v>217.79208540322583</v>
      </c>
      <c r="N17" s="329">
        <f t="shared" si="13"/>
        <v>145.11126366666667</v>
      </c>
      <c r="O17" s="329">
        <f t="shared" si="14"/>
        <v>26.574479677419358</v>
      </c>
      <c r="P17" s="39"/>
      <c r="Q17" s="247"/>
      <c r="R17" s="35"/>
      <c r="X17" s="246"/>
      <c r="Y17" s="268">
        <v>7</v>
      </c>
      <c r="Z17" s="269">
        <v>0</v>
      </c>
      <c r="AA17" s="269">
        <v>0</v>
      </c>
      <c r="AB17" s="269">
        <v>0</v>
      </c>
      <c r="AC17" s="269">
        <v>0</v>
      </c>
      <c r="AD17" s="269">
        <v>0</v>
      </c>
      <c r="AE17" s="269">
        <v>0</v>
      </c>
      <c r="AF17" s="269">
        <v>0</v>
      </c>
      <c r="AG17" s="269">
        <v>0</v>
      </c>
      <c r="AH17" s="269">
        <v>0</v>
      </c>
      <c r="AI17" s="269">
        <v>0</v>
      </c>
      <c r="AJ17" s="269">
        <v>0</v>
      </c>
      <c r="AK17" s="269">
        <v>0</v>
      </c>
      <c r="AL17" s="269">
        <v>0</v>
      </c>
      <c r="AM17" s="269">
        <v>0</v>
      </c>
      <c r="AN17" s="269">
        <v>0</v>
      </c>
      <c r="AO17" s="269">
        <v>0</v>
      </c>
      <c r="AP17" s="269">
        <v>115.23548</v>
      </c>
      <c r="AQ17" s="269">
        <v>496.19112999999999</v>
      </c>
      <c r="AR17" s="269">
        <v>0</v>
      </c>
      <c r="AS17" s="269">
        <v>0</v>
      </c>
      <c r="AT17" s="269">
        <v>0</v>
      </c>
      <c r="AU17" s="269">
        <v>327.61774000000003</v>
      </c>
      <c r="AV17" s="269">
        <v>0</v>
      </c>
      <c r="AW17" s="269">
        <v>0</v>
      </c>
      <c r="AX17" s="269">
        <v>0</v>
      </c>
      <c r="AY17" s="269">
        <v>0</v>
      </c>
      <c r="AZ17" s="269">
        <v>0</v>
      </c>
      <c r="BA17" s="269">
        <v>0</v>
      </c>
      <c r="BB17" s="269">
        <v>0</v>
      </c>
      <c r="BC17" s="269">
        <v>0</v>
      </c>
      <c r="BD17" s="269">
        <v>1.4266099999999999</v>
      </c>
      <c r="BE17" s="493">
        <f t="shared" si="19"/>
        <v>30.337772903225805</v>
      </c>
      <c r="BF17" s="494">
        <f t="shared" si="20"/>
        <v>33.537298214285713</v>
      </c>
      <c r="BG17" s="273">
        <f t="shared" si="16"/>
        <v>940.47095999999999</v>
      </c>
      <c r="BH17" s="273">
        <v>0</v>
      </c>
      <c r="BI17" s="274">
        <f t="shared" si="21"/>
        <v>0</v>
      </c>
      <c r="BJ17" s="275">
        <f t="shared" si="22"/>
        <v>940.47095999999999</v>
      </c>
      <c r="BY17" s="121">
        <v>7</v>
      </c>
      <c r="BZ17" s="121" t="s">
        <v>122</v>
      </c>
      <c r="CG17" s="192"/>
      <c r="CH17" s="198">
        <v>7</v>
      </c>
      <c r="CI17" s="199">
        <f t="shared" si="23"/>
        <v>1985.2863692858002</v>
      </c>
      <c r="CJ17" s="199">
        <f t="shared" si="24"/>
        <v>978.42138072744785</v>
      </c>
      <c r="CK17" s="199">
        <f t="shared" si="25"/>
        <v>1550.5992662426015</v>
      </c>
      <c r="CL17" s="199">
        <f t="shared" si="26"/>
        <v>1248.7771517577551</v>
      </c>
      <c r="CM17" s="199">
        <f t="shared" si="27"/>
        <v>104.61239203235476</v>
      </c>
      <c r="CN17" s="199">
        <f t="shared" si="28"/>
        <v>946.9550372729085</v>
      </c>
      <c r="CO17" s="199">
        <f t="shared" si="29"/>
        <v>208.13292278806182</v>
      </c>
      <c r="CP17" s="199">
        <f t="shared" si="30"/>
        <v>343.31080830321548</v>
      </c>
      <c r="CQ17" s="199">
        <f t="shared" si="31"/>
        <v>41.488693818368745</v>
      </c>
      <c r="CR17" s="199">
        <f t="shared" si="32"/>
        <v>-497.75133192533798</v>
      </c>
      <c r="CS17" s="199">
        <f t="shared" si="33"/>
        <v>-562.15553515132467</v>
      </c>
      <c r="CT17" s="199">
        <f t="shared" si="34"/>
        <v>-1850.7426928031819</v>
      </c>
      <c r="CU17" s="199">
        <f t="shared" si="35"/>
        <v>-857.56087462454184</v>
      </c>
      <c r="CV17" s="199">
        <f t="shared" si="36"/>
        <v>-1396.8009003682487</v>
      </c>
      <c r="CW17" s="199">
        <f t="shared" si="37"/>
        <v>-1536.1214999766203</v>
      </c>
      <c r="CX17" s="199">
        <f t="shared" si="38"/>
        <v>-3463.4185056179995</v>
      </c>
      <c r="CY17" s="199">
        <f t="shared" si="39"/>
        <v>-2479.3954891643525</v>
      </c>
      <c r="CZ17" s="199">
        <f t="shared" si="40"/>
        <v>-3574.8098659248681</v>
      </c>
      <c r="DA17" s="199">
        <f t="shared" si="41"/>
        <v>-5243.0152235313199</v>
      </c>
      <c r="DB17" s="199">
        <f t="shared" si="42"/>
        <v>-3563.5148448933351</v>
      </c>
      <c r="DC17" s="199">
        <f t="shared" si="43"/>
        <v>-4506.1489364241825</v>
      </c>
      <c r="DD17" s="199">
        <f t="shared" si="44"/>
        <v>-5013.2669639367668</v>
      </c>
      <c r="DE17" s="199">
        <f t="shared" si="45"/>
        <v>-4902.1199772401424</v>
      </c>
      <c r="DF17" s="199">
        <f t="shared" si="46"/>
        <v>-5351.7363557963481</v>
      </c>
      <c r="DG17" s="199">
        <f t="shared" si="47"/>
        <v>-5130.8470525602197</v>
      </c>
      <c r="DH17" s="199">
        <f t="shared" si="48"/>
        <v>-6275.0118122856202</v>
      </c>
      <c r="DI17" s="199">
        <f t="shared" si="49"/>
        <v>-5718.8299941069799</v>
      </c>
      <c r="DJ17" s="199">
        <f t="shared" si="50"/>
        <v>-6576.8339267792053</v>
      </c>
      <c r="DK17" s="199">
        <f t="shared" si="51"/>
        <v>-6322.4742230854108</v>
      </c>
      <c r="DL17" s="199">
        <f t="shared" si="52"/>
        <v>-6743.4781557576362</v>
      </c>
      <c r="DM17" s="199">
        <f t="shared" si="53"/>
        <v>-7240.0850365842189</v>
      </c>
      <c r="DN17" s="180"/>
    </row>
    <row r="18" spans="2:118" ht="15.4" x14ac:dyDescent="0.45">
      <c r="B18" s="246"/>
      <c r="C18" s="249">
        <v>8</v>
      </c>
      <c r="D18" s="329">
        <f t="shared" si="4"/>
        <v>113.4563477419355</v>
      </c>
      <c r="E18" s="329">
        <f t="shared" si="18"/>
        <v>119.29410482758622</v>
      </c>
      <c r="F18" s="329">
        <f t="shared" si="5"/>
        <v>56.728173870967744</v>
      </c>
      <c r="G18" s="329">
        <f t="shared" si="6"/>
        <v>33.079408666666666</v>
      </c>
      <c r="H18" s="329">
        <f t="shared" si="7"/>
        <v>36.740952694193545</v>
      </c>
      <c r="I18" s="329">
        <f t="shared" si="8"/>
        <v>-47.174630416666666</v>
      </c>
      <c r="J18" s="329">
        <f t="shared" si="9"/>
        <v>-85.377683258709681</v>
      </c>
      <c r="K18" s="329">
        <f t="shared" si="10"/>
        <v>-82.164493057419349</v>
      </c>
      <c r="L18" s="329">
        <f t="shared" si="11"/>
        <v>28.666509168333331</v>
      </c>
      <c r="M18" s="329">
        <f t="shared" si="12"/>
        <v>131.77419354838713</v>
      </c>
      <c r="N18" s="329">
        <f t="shared" si="13"/>
        <v>182.71848825000004</v>
      </c>
      <c r="O18" s="329">
        <f t="shared" si="14"/>
        <v>101.07541645161291</v>
      </c>
      <c r="P18" s="39"/>
      <c r="Q18" s="247"/>
      <c r="R18" s="35"/>
      <c r="V18" s="119"/>
      <c r="X18" s="246"/>
      <c r="Y18" s="268">
        <v>8</v>
      </c>
      <c r="Z18" s="269">
        <v>0</v>
      </c>
      <c r="AA18" s="269">
        <v>0</v>
      </c>
      <c r="AB18" s="269">
        <v>0</v>
      </c>
      <c r="AC18" s="269">
        <v>0</v>
      </c>
      <c r="AD18" s="269">
        <v>0</v>
      </c>
      <c r="AE18" s="269">
        <v>0</v>
      </c>
      <c r="AF18" s="269">
        <v>0</v>
      </c>
      <c r="AG18" s="269">
        <v>0</v>
      </c>
      <c r="AH18" s="269">
        <v>0</v>
      </c>
      <c r="AI18" s="269">
        <v>0</v>
      </c>
      <c r="AJ18" s="269">
        <v>411.19112999999999</v>
      </c>
      <c r="AK18" s="269">
        <v>0</v>
      </c>
      <c r="AL18" s="269">
        <v>0</v>
      </c>
      <c r="AM18" s="269">
        <v>0</v>
      </c>
      <c r="AN18" s="269">
        <v>383.80887000000001</v>
      </c>
      <c r="AO18" s="269">
        <v>0</v>
      </c>
      <c r="AP18" s="269">
        <v>411.19112999999999</v>
      </c>
      <c r="AQ18" s="269">
        <v>411.19112999999999</v>
      </c>
      <c r="AR18" s="269">
        <v>0</v>
      </c>
      <c r="AS18" s="269">
        <v>496.19112999999999</v>
      </c>
      <c r="AT18" s="269">
        <v>0</v>
      </c>
      <c r="AU18" s="269">
        <v>496.19112999999999</v>
      </c>
      <c r="AV18" s="269">
        <v>0</v>
      </c>
      <c r="AW18" s="269">
        <v>0</v>
      </c>
      <c r="AX18" s="269">
        <v>0</v>
      </c>
      <c r="AY18" s="269">
        <v>0</v>
      </c>
      <c r="AZ18" s="269">
        <v>0</v>
      </c>
      <c r="BA18" s="269">
        <v>0</v>
      </c>
      <c r="BB18" s="269">
        <v>0</v>
      </c>
      <c r="BC18" s="269">
        <v>496.19112999999999</v>
      </c>
      <c r="BD18" s="269">
        <v>411.19112999999999</v>
      </c>
      <c r="BE18" s="493">
        <f t="shared" si="19"/>
        <v>113.4563477419355</v>
      </c>
      <c r="BF18" s="494">
        <f t="shared" si="20"/>
        <v>110.92698750000001</v>
      </c>
      <c r="BG18" s="273">
        <f t="shared" ref="BG18:BG33" si="54">(SUMIF($Z$10:$BD$10,"Sat",$Z18:$BD18)+SUMIF($Z$10:$BD$10,"Sun",$Z18:$BD18))</f>
        <v>880</v>
      </c>
      <c r="BH18" s="273">
        <f t="shared" ref="BH18:BH33" si="55">(SUM($Z18:$BD18)-(SUMIF($Z$10:$BD$10,"Sat",$Z18:$BD18)+SUMIF($Z$10:$BD$10,"Sun",$Z18:$BD18)))</f>
        <v>2637.1467800000005</v>
      </c>
      <c r="BI18" s="274">
        <f t="shared" si="21"/>
        <v>0</v>
      </c>
      <c r="BJ18" s="275">
        <f t="shared" si="22"/>
        <v>3517.1467800000005</v>
      </c>
      <c r="CG18" s="192"/>
      <c r="CH18" s="198">
        <v>8</v>
      </c>
      <c r="CI18" s="199">
        <f t="shared" si="23"/>
        <v>1985.2863692858002</v>
      </c>
      <c r="CJ18" s="199">
        <f t="shared" si="24"/>
        <v>978.42138072744785</v>
      </c>
      <c r="CK18" s="199">
        <f t="shared" si="25"/>
        <v>1550.5992662426015</v>
      </c>
      <c r="CL18" s="199">
        <f t="shared" si="26"/>
        <v>1248.7771517577551</v>
      </c>
      <c r="CM18" s="199">
        <f t="shared" si="27"/>
        <v>104.61239203235476</v>
      </c>
      <c r="CN18" s="199">
        <f t="shared" si="28"/>
        <v>946.9550372729085</v>
      </c>
      <c r="CO18" s="199">
        <f t="shared" si="29"/>
        <v>208.13292278806182</v>
      </c>
      <c r="CP18" s="199">
        <f t="shared" si="30"/>
        <v>343.31080830321548</v>
      </c>
      <c r="CQ18" s="199">
        <f t="shared" si="31"/>
        <v>41.488693818368745</v>
      </c>
      <c r="CR18" s="199">
        <f t="shared" si="32"/>
        <v>-497.75133192533798</v>
      </c>
      <c r="CS18" s="199">
        <f t="shared" si="33"/>
        <v>-1032.6259356089904</v>
      </c>
      <c r="CT18" s="199">
        <f t="shared" si="34"/>
        <v>-1850.7426928031819</v>
      </c>
      <c r="CU18" s="199">
        <f t="shared" si="35"/>
        <v>-857.56087462454184</v>
      </c>
      <c r="CV18" s="199">
        <f t="shared" si="36"/>
        <v>-1396.8009003682487</v>
      </c>
      <c r="CW18" s="199">
        <f t="shared" si="37"/>
        <v>-1975.2620835006478</v>
      </c>
      <c r="CX18" s="199">
        <f t="shared" si="38"/>
        <v>-3463.4185056179995</v>
      </c>
      <c r="CY18" s="199">
        <f t="shared" si="39"/>
        <v>-2949.8658896220186</v>
      </c>
      <c r="CZ18" s="199">
        <f t="shared" si="40"/>
        <v>-4045.2802663825341</v>
      </c>
      <c r="DA18" s="199">
        <f t="shared" si="41"/>
        <v>-5243.0152235313199</v>
      </c>
      <c r="DB18" s="199">
        <f t="shared" si="42"/>
        <v>-4131.2392499276602</v>
      </c>
      <c r="DC18" s="199">
        <f t="shared" si="43"/>
        <v>-4506.1489364241825</v>
      </c>
      <c r="DD18" s="199">
        <f t="shared" si="44"/>
        <v>-5580.991368971092</v>
      </c>
      <c r="DE18" s="199">
        <f t="shared" si="45"/>
        <v>-4902.1199772401424</v>
      </c>
      <c r="DF18" s="199">
        <f t="shared" si="46"/>
        <v>-5351.7363557963481</v>
      </c>
      <c r="DG18" s="199">
        <f t="shared" si="47"/>
        <v>-5130.8470525602197</v>
      </c>
      <c r="DH18" s="199">
        <f t="shared" si="48"/>
        <v>-6275.0118122856202</v>
      </c>
      <c r="DI18" s="199">
        <f t="shared" si="49"/>
        <v>-5718.8299941069799</v>
      </c>
      <c r="DJ18" s="199">
        <f t="shared" si="50"/>
        <v>-6576.8339267792053</v>
      </c>
      <c r="DK18" s="199">
        <f t="shared" si="51"/>
        <v>-6322.4742230854108</v>
      </c>
      <c r="DL18" s="199">
        <f t="shared" si="52"/>
        <v>-7311.2025607919613</v>
      </c>
      <c r="DM18" s="199">
        <f t="shared" si="53"/>
        <v>-7710.5554370418849</v>
      </c>
      <c r="DN18" s="180"/>
    </row>
    <row r="19" spans="2:118" ht="15.4" x14ac:dyDescent="0.45">
      <c r="B19" s="246"/>
      <c r="C19" s="249">
        <v>9</v>
      </c>
      <c r="D19" s="329">
        <f t="shared" si="4"/>
        <v>98.333480967741949</v>
      </c>
      <c r="E19" s="329">
        <f t="shared" si="18"/>
        <v>17.110038965517241</v>
      </c>
      <c r="F19" s="329">
        <f t="shared" si="5"/>
        <v>34.447709545483868</v>
      </c>
      <c r="G19" s="329">
        <f t="shared" si="6"/>
        <v>-45.162191216000004</v>
      </c>
      <c r="H19" s="329">
        <f t="shared" si="7"/>
        <v>13.141363225806451</v>
      </c>
      <c r="I19" s="329">
        <f t="shared" si="8"/>
        <v>-68.526636337333329</v>
      </c>
      <c r="J19" s="329">
        <f t="shared" si="9"/>
        <v>-105.9055424964516</v>
      </c>
      <c r="K19" s="329">
        <f t="shared" si="10"/>
        <v>-101.87264923774194</v>
      </c>
      <c r="L19" s="329">
        <f t="shared" si="11"/>
        <v>-52.509338893999988</v>
      </c>
      <c r="M19" s="329">
        <f t="shared" si="12"/>
        <v>34.961576451612899</v>
      </c>
      <c r="N19" s="329">
        <f t="shared" si="13"/>
        <v>29.380886999999998</v>
      </c>
      <c r="O19" s="329">
        <f t="shared" si="14"/>
        <v>87.811186451612897</v>
      </c>
      <c r="P19" s="39"/>
      <c r="Q19" s="247"/>
      <c r="R19" s="35"/>
      <c r="X19" s="246"/>
      <c r="Y19" s="268">
        <v>9</v>
      </c>
      <c r="Z19" s="269">
        <v>0</v>
      </c>
      <c r="AA19" s="269">
        <v>0</v>
      </c>
      <c r="AB19" s="269">
        <v>0</v>
      </c>
      <c r="AC19" s="269">
        <v>411.19112999999999</v>
      </c>
      <c r="AD19" s="269">
        <v>0</v>
      </c>
      <c r="AE19" s="269">
        <v>0</v>
      </c>
      <c r="AF19" s="269">
        <v>0</v>
      </c>
      <c r="AG19" s="269">
        <v>0</v>
      </c>
      <c r="AH19" s="269">
        <v>0</v>
      </c>
      <c r="AI19" s="269">
        <v>0</v>
      </c>
      <c r="AJ19" s="269">
        <v>411.19112999999999</v>
      </c>
      <c r="AK19" s="269">
        <v>0</v>
      </c>
      <c r="AL19" s="269">
        <v>0</v>
      </c>
      <c r="AM19" s="269">
        <v>0</v>
      </c>
      <c r="AN19" s="269">
        <v>496.19112999999999</v>
      </c>
      <c r="AO19" s="269">
        <v>0</v>
      </c>
      <c r="AP19" s="269">
        <v>411.19112999999999</v>
      </c>
      <c r="AQ19" s="269">
        <v>0</v>
      </c>
      <c r="AR19" s="269">
        <v>0</v>
      </c>
      <c r="AS19" s="269">
        <v>0</v>
      </c>
      <c r="AT19" s="269">
        <v>0</v>
      </c>
      <c r="AU19" s="269">
        <v>496.19112999999999</v>
      </c>
      <c r="AV19" s="269">
        <v>0</v>
      </c>
      <c r="AW19" s="269">
        <v>411.19112999999999</v>
      </c>
      <c r="AX19" s="269">
        <v>0</v>
      </c>
      <c r="AY19" s="269">
        <v>0</v>
      </c>
      <c r="AZ19" s="269">
        <v>0</v>
      </c>
      <c r="BA19" s="269">
        <v>0</v>
      </c>
      <c r="BB19" s="269">
        <v>0</v>
      </c>
      <c r="BC19" s="269">
        <v>0</v>
      </c>
      <c r="BD19" s="269">
        <v>411.19112999999999</v>
      </c>
      <c r="BE19" s="493">
        <f t="shared" si="19"/>
        <v>98.333480967741949</v>
      </c>
      <c r="BF19" s="494">
        <f t="shared" si="20"/>
        <v>94.183813571428573</v>
      </c>
      <c r="BG19" s="273">
        <f t="shared" si="54"/>
        <v>992.38225999999997</v>
      </c>
      <c r="BH19" s="273">
        <f t="shared" si="55"/>
        <v>2055.9556500000003</v>
      </c>
      <c r="BI19" s="274">
        <f t="shared" si="21"/>
        <v>0</v>
      </c>
      <c r="BJ19" s="275">
        <f t="shared" si="22"/>
        <v>3048.3379100000002</v>
      </c>
      <c r="CG19" s="192"/>
      <c r="CH19" s="198">
        <v>9</v>
      </c>
      <c r="CI19" s="199">
        <f t="shared" si="23"/>
        <v>1985.2863692858002</v>
      </c>
      <c r="CJ19" s="199">
        <f t="shared" si="24"/>
        <v>978.42138072744785</v>
      </c>
      <c r="CK19" s="199">
        <f t="shared" si="25"/>
        <v>1550.5992662426015</v>
      </c>
      <c r="CL19" s="199">
        <f t="shared" si="26"/>
        <v>778.30675130008922</v>
      </c>
      <c r="CM19" s="199">
        <f t="shared" si="27"/>
        <v>104.61239203235476</v>
      </c>
      <c r="CN19" s="199">
        <f t="shared" si="28"/>
        <v>946.9550372729085</v>
      </c>
      <c r="CO19" s="199">
        <f t="shared" si="29"/>
        <v>208.13292278806182</v>
      </c>
      <c r="CP19" s="199">
        <f t="shared" si="30"/>
        <v>343.31080830321548</v>
      </c>
      <c r="CQ19" s="199">
        <f t="shared" si="31"/>
        <v>41.488693818368745</v>
      </c>
      <c r="CR19" s="199">
        <f t="shared" si="32"/>
        <v>-497.75133192533798</v>
      </c>
      <c r="CS19" s="199">
        <f t="shared" si="33"/>
        <v>-1503.0963360666562</v>
      </c>
      <c r="CT19" s="199">
        <f t="shared" si="34"/>
        <v>-1850.7426928031819</v>
      </c>
      <c r="CU19" s="199">
        <f t="shared" si="35"/>
        <v>-857.56087462454184</v>
      </c>
      <c r="CV19" s="199">
        <f t="shared" si="36"/>
        <v>-1396.8009003682487</v>
      </c>
      <c r="CW19" s="199">
        <f t="shared" si="37"/>
        <v>-2542.9864885349725</v>
      </c>
      <c r="CX19" s="199">
        <f t="shared" si="38"/>
        <v>-3463.4185056179995</v>
      </c>
      <c r="CY19" s="199">
        <f t="shared" si="39"/>
        <v>-3420.3362900796847</v>
      </c>
      <c r="CZ19" s="199">
        <f t="shared" si="40"/>
        <v>-4045.2802663825341</v>
      </c>
      <c r="DA19" s="199">
        <f t="shared" si="41"/>
        <v>-5243.0152235313199</v>
      </c>
      <c r="DB19" s="199">
        <f t="shared" si="42"/>
        <v>-4131.2392499276602</v>
      </c>
      <c r="DC19" s="199">
        <f t="shared" si="43"/>
        <v>-4506.1489364241825</v>
      </c>
      <c r="DD19" s="199">
        <f t="shared" si="44"/>
        <v>-6148.7157740054172</v>
      </c>
      <c r="DE19" s="199">
        <f t="shared" si="45"/>
        <v>-4902.1199772401424</v>
      </c>
      <c r="DF19" s="199">
        <f t="shared" si="46"/>
        <v>-5822.2067562540142</v>
      </c>
      <c r="DG19" s="199">
        <f t="shared" si="47"/>
        <v>-5130.8470525602197</v>
      </c>
      <c r="DH19" s="199">
        <f t="shared" si="48"/>
        <v>-6275.0118122856202</v>
      </c>
      <c r="DI19" s="199">
        <f t="shared" si="49"/>
        <v>-5718.8299941069799</v>
      </c>
      <c r="DJ19" s="199">
        <f t="shared" si="50"/>
        <v>-6576.8339267792053</v>
      </c>
      <c r="DK19" s="199">
        <f t="shared" si="51"/>
        <v>-6322.4742230854108</v>
      </c>
      <c r="DL19" s="199">
        <f t="shared" si="52"/>
        <v>-7311.2025607919613</v>
      </c>
      <c r="DM19" s="199">
        <f t="shared" si="53"/>
        <v>-8181.025837499551</v>
      </c>
      <c r="DN19" s="180"/>
    </row>
    <row r="20" spans="2:118" ht="15.4" x14ac:dyDescent="0.45">
      <c r="B20" s="246"/>
      <c r="C20" s="249">
        <v>10</v>
      </c>
      <c r="D20" s="329">
        <f t="shared" si="4"/>
        <v>71.805020967741925</v>
      </c>
      <c r="E20" s="329">
        <f t="shared" si="18"/>
        <v>29.351418275862066</v>
      </c>
      <c r="F20" s="329">
        <f t="shared" si="5"/>
        <v>-86.37476580645162</v>
      </c>
      <c r="G20" s="329">
        <f t="shared" si="6"/>
        <v>-147.29851167800001</v>
      </c>
      <c r="H20" s="329">
        <f t="shared" si="7"/>
        <v>-119.86232299483872</v>
      </c>
      <c r="I20" s="329">
        <f t="shared" si="8"/>
        <v>-99.047668083333335</v>
      </c>
      <c r="J20" s="329">
        <f t="shared" si="9"/>
        <v>-109.48466641903225</v>
      </c>
      <c r="K20" s="329">
        <f t="shared" si="10"/>
        <v>-85.043988269677413</v>
      </c>
      <c r="L20" s="329">
        <f t="shared" si="11"/>
        <v>-220.23813238633332</v>
      </c>
      <c r="M20" s="329">
        <f t="shared" si="12"/>
        <v>-221.16745580645158</v>
      </c>
      <c r="N20" s="329">
        <f t="shared" si="13"/>
        <v>-85.120997321999994</v>
      </c>
      <c r="O20" s="329">
        <f t="shared" si="14"/>
        <v>48.264229999999998</v>
      </c>
      <c r="P20" s="39"/>
      <c r="Q20" s="247"/>
      <c r="R20" s="35"/>
      <c r="V20" s="119"/>
      <c r="X20" s="246"/>
      <c r="Y20" s="268">
        <v>10</v>
      </c>
      <c r="Z20" s="269">
        <v>0</v>
      </c>
      <c r="AA20" s="269">
        <v>0</v>
      </c>
      <c r="AB20" s="269">
        <v>0</v>
      </c>
      <c r="AC20" s="269">
        <v>411.19112999999999</v>
      </c>
      <c r="AD20" s="269">
        <v>0</v>
      </c>
      <c r="AE20" s="269">
        <v>0</v>
      </c>
      <c r="AF20" s="269">
        <v>0</v>
      </c>
      <c r="AG20" s="269">
        <v>0</v>
      </c>
      <c r="AH20" s="269">
        <v>0</v>
      </c>
      <c r="AI20" s="269">
        <v>0</v>
      </c>
      <c r="AJ20" s="269">
        <v>0</v>
      </c>
      <c r="AK20" s="269">
        <v>0</v>
      </c>
      <c r="AL20" s="269">
        <v>0</v>
      </c>
      <c r="AM20" s="269">
        <v>0</v>
      </c>
      <c r="AN20" s="269">
        <v>0</v>
      </c>
      <c r="AO20" s="269">
        <v>496.19112999999999</v>
      </c>
      <c r="AP20" s="269">
        <v>411.19112999999999</v>
      </c>
      <c r="AQ20" s="269">
        <v>0</v>
      </c>
      <c r="AR20" s="269">
        <v>0</v>
      </c>
      <c r="AS20" s="269">
        <v>0</v>
      </c>
      <c r="AT20" s="269">
        <v>0</v>
      </c>
      <c r="AU20" s="269">
        <v>0</v>
      </c>
      <c r="AV20" s="269">
        <v>0</v>
      </c>
      <c r="AW20" s="269">
        <v>0</v>
      </c>
      <c r="AX20" s="269">
        <v>411.19112999999999</v>
      </c>
      <c r="AY20" s="269">
        <v>0</v>
      </c>
      <c r="AZ20" s="269">
        <v>0</v>
      </c>
      <c r="BA20" s="269">
        <v>0</v>
      </c>
      <c r="BB20" s="269">
        <v>0</v>
      </c>
      <c r="BC20" s="269">
        <v>0</v>
      </c>
      <c r="BD20" s="269">
        <v>496.19112999999999</v>
      </c>
      <c r="BE20" s="493">
        <f t="shared" si="19"/>
        <v>71.805020967741925</v>
      </c>
      <c r="BF20" s="494">
        <f t="shared" si="20"/>
        <v>61.777304285714287</v>
      </c>
      <c r="BG20" s="273">
        <f t="shared" si="54"/>
        <v>0</v>
      </c>
      <c r="BH20" s="273">
        <f t="shared" si="55"/>
        <v>2225.9556499999999</v>
      </c>
      <c r="BI20" s="274">
        <f t="shared" si="21"/>
        <v>0</v>
      </c>
      <c r="BJ20" s="275">
        <f t="shared" si="22"/>
        <v>2225.9556499999999</v>
      </c>
      <c r="CG20" s="192"/>
      <c r="CH20" s="198">
        <v>10</v>
      </c>
      <c r="CI20" s="199">
        <f t="shared" si="23"/>
        <v>1985.2863692858002</v>
      </c>
      <c r="CJ20" s="199">
        <f t="shared" si="24"/>
        <v>978.42138072744785</v>
      </c>
      <c r="CK20" s="199">
        <f t="shared" si="25"/>
        <v>1550.5992662426015</v>
      </c>
      <c r="CL20" s="199">
        <f t="shared" si="26"/>
        <v>307.83635084242337</v>
      </c>
      <c r="CM20" s="199">
        <f t="shared" si="27"/>
        <v>104.61239203235476</v>
      </c>
      <c r="CN20" s="199">
        <f t="shared" si="28"/>
        <v>946.9550372729085</v>
      </c>
      <c r="CO20" s="199">
        <f t="shared" si="29"/>
        <v>208.13292278806182</v>
      </c>
      <c r="CP20" s="199">
        <f t="shared" si="30"/>
        <v>343.31080830321548</v>
      </c>
      <c r="CQ20" s="199">
        <f t="shared" si="31"/>
        <v>41.488693818368745</v>
      </c>
      <c r="CR20" s="199">
        <f t="shared" si="32"/>
        <v>-497.75133192533798</v>
      </c>
      <c r="CS20" s="199">
        <f t="shared" si="33"/>
        <v>-1503.0963360666562</v>
      </c>
      <c r="CT20" s="199">
        <f t="shared" si="34"/>
        <v>-1850.7426928031819</v>
      </c>
      <c r="CU20" s="199">
        <f t="shared" si="35"/>
        <v>-857.56087462454184</v>
      </c>
      <c r="CV20" s="199">
        <f t="shared" si="36"/>
        <v>-1396.8009003682487</v>
      </c>
      <c r="CW20" s="199">
        <f t="shared" si="37"/>
        <v>-2542.9864885349725</v>
      </c>
      <c r="CX20" s="199">
        <f t="shared" si="38"/>
        <v>-4031.1429106523242</v>
      </c>
      <c r="CY20" s="199">
        <f t="shared" si="39"/>
        <v>-3890.8066905373507</v>
      </c>
      <c r="CZ20" s="199">
        <f t="shared" si="40"/>
        <v>-4045.2802663825341</v>
      </c>
      <c r="DA20" s="199">
        <f t="shared" si="41"/>
        <v>-5243.0152235313199</v>
      </c>
      <c r="DB20" s="199">
        <f t="shared" si="42"/>
        <v>-4131.2392499276602</v>
      </c>
      <c r="DC20" s="199">
        <f t="shared" si="43"/>
        <v>-4506.1489364241825</v>
      </c>
      <c r="DD20" s="199">
        <f t="shared" si="44"/>
        <v>-6148.7157740054172</v>
      </c>
      <c r="DE20" s="199">
        <f t="shared" si="45"/>
        <v>-4902.1199772401424</v>
      </c>
      <c r="DF20" s="199">
        <f t="shared" si="46"/>
        <v>-5822.2067562540142</v>
      </c>
      <c r="DG20" s="199">
        <f t="shared" si="47"/>
        <v>-5601.3174530178858</v>
      </c>
      <c r="DH20" s="199">
        <f t="shared" si="48"/>
        <v>-6275.0118122856202</v>
      </c>
      <c r="DI20" s="199">
        <f t="shared" si="49"/>
        <v>-5718.8299941069799</v>
      </c>
      <c r="DJ20" s="199">
        <f t="shared" si="50"/>
        <v>-6576.8339267792053</v>
      </c>
      <c r="DK20" s="199">
        <f t="shared" si="51"/>
        <v>-6322.4742230854108</v>
      </c>
      <c r="DL20" s="199">
        <f t="shared" si="52"/>
        <v>-7311.2025607919613</v>
      </c>
      <c r="DM20" s="199">
        <f t="shared" si="53"/>
        <v>-8748.7502425338753</v>
      </c>
      <c r="DN20" s="180"/>
    </row>
    <row r="21" spans="2:118" ht="15.4" x14ac:dyDescent="0.45">
      <c r="B21" s="246"/>
      <c r="C21" s="249">
        <v>11</v>
      </c>
      <c r="D21" s="329">
        <f t="shared" si="4"/>
        <v>-132.01992709677421</v>
      </c>
      <c r="E21" s="329">
        <f t="shared" si="18"/>
        <v>-230.38925889137931</v>
      </c>
      <c r="F21" s="329">
        <f t="shared" si="5"/>
        <v>-82.290531250000001</v>
      </c>
      <c r="G21" s="329">
        <f t="shared" si="6"/>
        <v>-169.31896820466665</v>
      </c>
      <c r="H21" s="329">
        <f t="shared" si="7"/>
        <v>-119.51898185483871</v>
      </c>
      <c r="I21" s="329">
        <f t="shared" si="8"/>
        <v>-151.60604500366665</v>
      </c>
      <c r="J21" s="329">
        <f t="shared" si="9"/>
        <v>-87.867670179677418</v>
      </c>
      <c r="K21" s="329">
        <f t="shared" si="10"/>
        <v>-51.738637921612899</v>
      </c>
      <c r="L21" s="329">
        <f t="shared" si="11"/>
        <v>-195.95963929933333</v>
      </c>
      <c r="M21" s="329">
        <f t="shared" si="12"/>
        <v>-242.77917572225803</v>
      </c>
      <c r="N21" s="329">
        <f t="shared" si="13"/>
        <v>-120.922080894</v>
      </c>
      <c r="O21" s="329">
        <f t="shared" si="14"/>
        <v>-65.720359006451616</v>
      </c>
      <c r="P21" s="39"/>
      <c r="Q21" s="247"/>
      <c r="R21" s="35"/>
      <c r="V21" s="119"/>
      <c r="X21" s="246"/>
      <c r="Y21" s="268">
        <v>11</v>
      </c>
      <c r="Z21" s="269">
        <v>0</v>
      </c>
      <c r="AA21" s="269">
        <v>-500</v>
      </c>
      <c r="AB21" s="269">
        <v>0</v>
      </c>
      <c r="AC21" s="269">
        <v>0</v>
      </c>
      <c r="AD21" s="269">
        <v>0</v>
      </c>
      <c r="AE21" s="269">
        <v>0</v>
      </c>
      <c r="AF21" s="269">
        <v>0</v>
      </c>
      <c r="AG21" s="269">
        <v>0</v>
      </c>
      <c r="AH21" s="269">
        <v>0</v>
      </c>
      <c r="AI21" s="269">
        <v>0</v>
      </c>
      <c r="AJ21" s="269">
        <v>0</v>
      </c>
      <c r="AK21" s="269">
        <v>0</v>
      </c>
      <c r="AL21" s="269">
        <v>0</v>
      </c>
      <c r="AM21" s="269">
        <v>496.19112999999999</v>
      </c>
      <c r="AN21" s="269">
        <v>-500</v>
      </c>
      <c r="AO21" s="269">
        <v>-500</v>
      </c>
      <c r="AP21" s="269">
        <v>411.19112999999999</v>
      </c>
      <c r="AQ21" s="269">
        <v>0</v>
      </c>
      <c r="AR21" s="269">
        <v>-500</v>
      </c>
      <c r="AS21" s="269">
        <v>-500</v>
      </c>
      <c r="AT21" s="269">
        <v>-500</v>
      </c>
      <c r="AU21" s="269">
        <v>-500</v>
      </c>
      <c r="AV21" s="269">
        <v>-500</v>
      </c>
      <c r="AW21" s="269">
        <v>0</v>
      </c>
      <c r="AX21" s="269">
        <v>0</v>
      </c>
      <c r="AY21" s="269">
        <v>0</v>
      </c>
      <c r="AZ21" s="269">
        <v>-500</v>
      </c>
      <c r="BA21" s="269">
        <v>0</v>
      </c>
      <c r="BB21" s="269">
        <v>0</v>
      </c>
      <c r="BC21" s="269">
        <v>0</v>
      </c>
      <c r="BD21" s="269">
        <v>-500</v>
      </c>
      <c r="BE21" s="493">
        <f t="shared" si="19"/>
        <v>-132.01992709677421</v>
      </c>
      <c r="BF21" s="494">
        <f t="shared" si="20"/>
        <v>-128.30777642857143</v>
      </c>
      <c r="BG21" s="273">
        <f t="shared" si="54"/>
        <v>-1003.8088700000001</v>
      </c>
      <c r="BH21" s="273">
        <f t="shared" si="55"/>
        <v>-3088.8088699999998</v>
      </c>
      <c r="BI21" s="274">
        <f t="shared" si="21"/>
        <v>-5000</v>
      </c>
      <c r="BJ21" s="275">
        <f t="shared" si="22"/>
        <v>907.38225999999997</v>
      </c>
      <c r="CG21" s="192"/>
      <c r="CH21" s="198">
        <v>11</v>
      </c>
      <c r="CI21" s="199">
        <f t="shared" si="23"/>
        <v>1985.2863692858002</v>
      </c>
      <c r="CJ21" s="199">
        <f t="shared" si="24"/>
        <v>1415.421380727448</v>
      </c>
      <c r="CK21" s="199">
        <f t="shared" si="25"/>
        <v>1550.5992662426015</v>
      </c>
      <c r="CL21" s="199">
        <f t="shared" si="26"/>
        <v>307.83635084242337</v>
      </c>
      <c r="CM21" s="199">
        <f t="shared" si="27"/>
        <v>104.61239203235476</v>
      </c>
      <c r="CN21" s="199">
        <f t="shared" si="28"/>
        <v>946.9550372729085</v>
      </c>
      <c r="CO21" s="199">
        <f t="shared" si="29"/>
        <v>208.13292278806182</v>
      </c>
      <c r="CP21" s="199">
        <f t="shared" si="30"/>
        <v>343.31080830321548</v>
      </c>
      <c r="CQ21" s="199">
        <f t="shared" si="31"/>
        <v>41.488693818368745</v>
      </c>
      <c r="CR21" s="199">
        <f t="shared" si="32"/>
        <v>-497.75133192533798</v>
      </c>
      <c r="CS21" s="199">
        <f t="shared" si="33"/>
        <v>-1503.0963360666562</v>
      </c>
      <c r="CT21" s="199">
        <f t="shared" si="34"/>
        <v>-1850.7426928031819</v>
      </c>
      <c r="CU21" s="199">
        <f t="shared" si="35"/>
        <v>-857.56087462454184</v>
      </c>
      <c r="CV21" s="199">
        <f t="shared" si="36"/>
        <v>-1964.5253054025734</v>
      </c>
      <c r="CW21" s="199">
        <f t="shared" si="37"/>
        <v>-2105.9864885349725</v>
      </c>
      <c r="CX21" s="199">
        <f t="shared" si="38"/>
        <v>-3594.1429106523242</v>
      </c>
      <c r="CY21" s="199">
        <f t="shared" si="39"/>
        <v>-4361.2770909950168</v>
      </c>
      <c r="CZ21" s="199">
        <f t="shared" si="40"/>
        <v>-4045.2802663825341</v>
      </c>
      <c r="DA21" s="199">
        <f t="shared" si="41"/>
        <v>-4806.0152235313199</v>
      </c>
      <c r="DB21" s="199">
        <f t="shared" si="42"/>
        <v>-3694.2392499276602</v>
      </c>
      <c r="DC21" s="199">
        <f t="shared" si="43"/>
        <v>-4069.1489364241825</v>
      </c>
      <c r="DD21" s="199">
        <f t="shared" si="44"/>
        <v>-5711.7157740054172</v>
      </c>
      <c r="DE21" s="199">
        <f t="shared" si="45"/>
        <v>-4465.1199772401424</v>
      </c>
      <c r="DF21" s="199">
        <f t="shared" si="46"/>
        <v>-5822.2067562540142</v>
      </c>
      <c r="DG21" s="199">
        <f t="shared" si="47"/>
        <v>-5601.3174530178858</v>
      </c>
      <c r="DH21" s="199">
        <f t="shared" si="48"/>
        <v>-6275.0118122856202</v>
      </c>
      <c r="DI21" s="199">
        <f t="shared" si="49"/>
        <v>-5281.8299941069799</v>
      </c>
      <c r="DJ21" s="199">
        <f t="shared" si="50"/>
        <v>-6576.8339267792053</v>
      </c>
      <c r="DK21" s="199">
        <f t="shared" si="51"/>
        <v>-6322.4742230854108</v>
      </c>
      <c r="DL21" s="199">
        <f t="shared" si="52"/>
        <v>-7311.2025607919613</v>
      </c>
      <c r="DM21" s="199">
        <f t="shared" si="53"/>
        <v>-8311.7502425338753</v>
      </c>
      <c r="DN21" s="180"/>
    </row>
    <row r="22" spans="2:118" ht="15.4" x14ac:dyDescent="0.45">
      <c r="B22" s="246"/>
      <c r="C22" s="249">
        <v>12</v>
      </c>
      <c r="D22" s="329">
        <f t="shared" si="4"/>
        <v>-124.55067247032258</v>
      </c>
      <c r="E22" s="329">
        <f t="shared" si="18"/>
        <v>-244.4416851724138</v>
      </c>
      <c r="F22" s="329">
        <f t="shared" si="5"/>
        <v>-111.97817155387096</v>
      </c>
      <c r="G22" s="329">
        <f t="shared" si="6"/>
        <v>-196.39259545433333</v>
      </c>
      <c r="H22" s="329">
        <f t="shared" si="7"/>
        <v>-160.31297323999999</v>
      </c>
      <c r="I22" s="329">
        <f t="shared" si="8"/>
        <v>-155.61218320833331</v>
      </c>
      <c r="J22" s="329">
        <f t="shared" si="9"/>
        <v>-97.015773687741941</v>
      </c>
      <c r="K22" s="329">
        <f t="shared" si="10"/>
        <v>-59.208196044838715</v>
      </c>
      <c r="L22" s="329">
        <f t="shared" si="11"/>
        <v>-163.60029479166667</v>
      </c>
      <c r="M22" s="329">
        <f t="shared" si="12"/>
        <v>-322.43734303870968</v>
      </c>
      <c r="N22" s="329">
        <f t="shared" si="13"/>
        <v>-116.53590085199998</v>
      </c>
      <c r="O22" s="329">
        <f t="shared" si="14"/>
        <v>-137.06684368419354</v>
      </c>
      <c r="P22" s="39"/>
      <c r="Q22" s="247"/>
      <c r="R22" s="35"/>
      <c r="X22" s="246"/>
      <c r="Y22" s="268">
        <v>12</v>
      </c>
      <c r="Z22" s="269">
        <v>0</v>
      </c>
      <c r="AA22" s="269">
        <v>0</v>
      </c>
      <c r="AB22" s="269">
        <v>0</v>
      </c>
      <c r="AC22" s="269">
        <v>0</v>
      </c>
      <c r="AD22" s="269">
        <v>0</v>
      </c>
      <c r="AE22" s="269">
        <v>0</v>
      </c>
      <c r="AF22" s="269">
        <v>0</v>
      </c>
      <c r="AG22" s="269">
        <v>0</v>
      </c>
      <c r="AH22" s="269">
        <v>0</v>
      </c>
      <c r="AI22" s="269">
        <v>-271.64520739</v>
      </c>
      <c r="AJ22" s="269">
        <v>0</v>
      </c>
      <c r="AK22" s="269">
        <v>0</v>
      </c>
      <c r="AL22" s="269">
        <v>0</v>
      </c>
      <c r="AM22" s="269">
        <v>0</v>
      </c>
      <c r="AN22" s="269">
        <v>0</v>
      </c>
      <c r="AO22" s="269">
        <v>-500</v>
      </c>
      <c r="AP22" s="269">
        <v>-500</v>
      </c>
      <c r="AQ22" s="269">
        <v>0</v>
      </c>
      <c r="AR22" s="269">
        <v>-15.558102269999999</v>
      </c>
      <c r="AS22" s="269">
        <v>-335.49876419999998</v>
      </c>
      <c r="AT22" s="269">
        <v>-465.64150000000001</v>
      </c>
      <c r="AU22" s="269">
        <v>-500</v>
      </c>
      <c r="AV22" s="269">
        <v>0</v>
      </c>
      <c r="AW22" s="269">
        <v>-136.36363635999999</v>
      </c>
      <c r="AX22" s="269">
        <v>0</v>
      </c>
      <c r="AY22" s="269">
        <v>0</v>
      </c>
      <c r="AZ22" s="269">
        <v>0</v>
      </c>
      <c r="BA22" s="269">
        <v>-136.36363635999999</v>
      </c>
      <c r="BB22" s="269">
        <v>-500</v>
      </c>
      <c r="BC22" s="269">
        <v>0</v>
      </c>
      <c r="BD22" s="269">
        <v>-500</v>
      </c>
      <c r="BE22" s="493">
        <f t="shared" si="19"/>
        <v>-124.55067247032258</v>
      </c>
      <c r="BF22" s="494">
        <f t="shared" si="20"/>
        <v>-120.03824452071429</v>
      </c>
      <c r="BG22" s="273">
        <f t="shared" si="54"/>
        <v>-1602.0051363600001</v>
      </c>
      <c r="BH22" s="273">
        <f t="shared" si="55"/>
        <v>-2259.0657102199998</v>
      </c>
      <c r="BI22" s="274">
        <f t="shared" si="21"/>
        <v>-3861.0708465799999</v>
      </c>
      <c r="BJ22" s="275">
        <f t="shared" si="22"/>
        <v>0</v>
      </c>
      <c r="CG22" s="192"/>
      <c r="CH22" s="198">
        <v>12</v>
      </c>
      <c r="CI22" s="199">
        <f t="shared" si="23"/>
        <v>1985.2863692858002</v>
      </c>
      <c r="CJ22" s="199">
        <f t="shared" si="24"/>
        <v>1415.421380727448</v>
      </c>
      <c r="CK22" s="199">
        <f t="shared" si="25"/>
        <v>1550.5992662426015</v>
      </c>
      <c r="CL22" s="199">
        <f t="shared" si="26"/>
        <v>307.83635084242337</v>
      </c>
      <c r="CM22" s="199">
        <f t="shared" si="27"/>
        <v>104.61239203235476</v>
      </c>
      <c r="CN22" s="199">
        <f t="shared" si="28"/>
        <v>946.9550372729085</v>
      </c>
      <c r="CO22" s="199">
        <f t="shared" si="29"/>
        <v>208.13292278806182</v>
      </c>
      <c r="CP22" s="199">
        <f t="shared" si="30"/>
        <v>343.31080830321548</v>
      </c>
      <c r="CQ22" s="199">
        <f t="shared" si="31"/>
        <v>41.488693818368745</v>
      </c>
      <c r="CR22" s="199">
        <f t="shared" si="32"/>
        <v>-260.33342066647799</v>
      </c>
      <c r="CS22" s="199">
        <f t="shared" si="33"/>
        <v>-1503.0963360666562</v>
      </c>
      <c r="CT22" s="199">
        <f t="shared" si="34"/>
        <v>-1850.7426928031819</v>
      </c>
      <c r="CU22" s="199">
        <f t="shared" si="35"/>
        <v>-857.56087462454184</v>
      </c>
      <c r="CV22" s="199">
        <f t="shared" si="36"/>
        <v>-1964.5253054025734</v>
      </c>
      <c r="CW22" s="199">
        <f t="shared" si="37"/>
        <v>-2105.9864885349725</v>
      </c>
      <c r="CX22" s="199">
        <f t="shared" si="38"/>
        <v>-3157.1429106523242</v>
      </c>
      <c r="CY22" s="199">
        <f t="shared" si="39"/>
        <v>-3924.2770909950168</v>
      </c>
      <c r="CZ22" s="199">
        <f t="shared" si="40"/>
        <v>-4045.2802663825341</v>
      </c>
      <c r="DA22" s="199">
        <f t="shared" si="41"/>
        <v>-4792.4174421473399</v>
      </c>
      <c r="DB22" s="199">
        <f t="shared" si="42"/>
        <v>-3401.01333001686</v>
      </c>
      <c r="DC22" s="199">
        <f t="shared" si="43"/>
        <v>-3662.1782654241824</v>
      </c>
      <c r="DD22" s="199">
        <f t="shared" si="44"/>
        <v>-5274.7157740054172</v>
      </c>
      <c r="DE22" s="199">
        <f t="shared" si="45"/>
        <v>-4465.1199772401424</v>
      </c>
      <c r="DF22" s="199">
        <f t="shared" si="46"/>
        <v>-5703.0249380753739</v>
      </c>
      <c r="DG22" s="199">
        <f t="shared" si="47"/>
        <v>-5601.3174530178858</v>
      </c>
      <c r="DH22" s="199">
        <f t="shared" si="48"/>
        <v>-6275.0118122856202</v>
      </c>
      <c r="DI22" s="199">
        <f t="shared" si="49"/>
        <v>-5281.8299941069799</v>
      </c>
      <c r="DJ22" s="199">
        <f t="shared" si="50"/>
        <v>-6457.652108600565</v>
      </c>
      <c r="DK22" s="199">
        <f t="shared" si="51"/>
        <v>-5885.4742230854108</v>
      </c>
      <c r="DL22" s="199">
        <f t="shared" si="52"/>
        <v>-7311.2025607919613</v>
      </c>
      <c r="DM22" s="199">
        <f t="shared" si="53"/>
        <v>-7874.7502425338753</v>
      </c>
      <c r="DN22" s="180"/>
    </row>
    <row r="23" spans="2:118" ht="15.4" x14ac:dyDescent="0.45">
      <c r="B23" s="246"/>
      <c r="C23" s="249">
        <v>13</v>
      </c>
      <c r="D23" s="329">
        <f t="shared" si="4"/>
        <v>-169.25456451612902</v>
      </c>
      <c r="E23" s="329">
        <f t="shared" si="18"/>
        <v>-254.09121737827587</v>
      </c>
      <c r="F23" s="329">
        <f t="shared" si="5"/>
        <v>-184.62418557548389</v>
      </c>
      <c r="G23" s="329">
        <f t="shared" si="6"/>
        <v>-158.80235833333333</v>
      </c>
      <c r="H23" s="329">
        <f t="shared" si="7"/>
        <v>-193.45687069258062</v>
      </c>
      <c r="I23" s="329">
        <f t="shared" si="8"/>
        <v>-242.38817357966667</v>
      </c>
      <c r="J23" s="329">
        <f t="shared" si="9"/>
        <v>-172.60166385645161</v>
      </c>
      <c r="K23" s="329">
        <f t="shared" si="10"/>
        <v>-36.253340542580645</v>
      </c>
      <c r="L23" s="329">
        <f t="shared" si="11"/>
        <v>-205.88026183700001</v>
      </c>
      <c r="M23" s="329">
        <f t="shared" si="12"/>
        <v>-278.59237536645162</v>
      </c>
      <c r="N23" s="329">
        <f t="shared" si="13"/>
        <v>-150</v>
      </c>
      <c r="O23" s="329">
        <f t="shared" si="14"/>
        <v>-158.52810777096775</v>
      </c>
      <c r="P23" s="39"/>
      <c r="Q23" s="247"/>
      <c r="R23" s="35"/>
      <c r="X23" s="246"/>
      <c r="Y23" s="268">
        <v>13</v>
      </c>
      <c r="Z23" s="269">
        <v>0</v>
      </c>
      <c r="AA23" s="269">
        <v>-500</v>
      </c>
      <c r="AB23" s="269">
        <v>0</v>
      </c>
      <c r="AC23" s="269">
        <v>0</v>
      </c>
      <c r="AD23" s="269">
        <v>0</v>
      </c>
      <c r="AE23" s="269">
        <v>0</v>
      </c>
      <c r="AF23" s="269">
        <v>0</v>
      </c>
      <c r="AG23" s="269">
        <v>0</v>
      </c>
      <c r="AH23" s="269">
        <v>0</v>
      </c>
      <c r="AI23" s="269">
        <v>0</v>
      </c>
      <c r="AJ23" s="269">
        <v>0</v>
      </c>
      <c r="AK23" s="269">
        <v>-500</v>
      </c>
      <c r="AL23" s="269">
        <v>0</v>
      </c>
      <c r="AM23" s="269">
        <v>-335.49876419999998</v>
      </c>
      <c r="AN23" s="269">
        <v>0</v>
      </c>
      <c r="AO23" s="269">
        <v>-500</v>
      </c>
      <c r="AP23" s="269">
        <v>-500</v>
      </c>
      <c r="AQ23" s="269">
        <v>-411.39273580000003</v>
      </c>
      <c r="AR23" s="269">
        <v>0</v>
      </c>
      <c r="AS23" s="269">
        <v>0</v>
      </c>
      <c r="AT23" s="269">
        <v>0</v>
      </c>
      <c r="AU23" s="269">
        <v>-500</v>
      </c>
      <c r="AV23" s="269">
        <v>0</v>
      </c>
      <c r="AW23" s="269">
        <v>-500</v>
      </c>
      <c r="AX23" s="269">
        <v>0</v>
      </c>
      <c r="AY23" s="269">
        <v>0</v>
      </c>
      <c r="AZ23" s="269">
        <v>0</v>
      </c>
      <c r="BA23" s="269">
        <v>-500</v>
      </c>
      <c r="BB23" s="269">
        <v>0</v>
      </c>
      <c r="BC23" s="269">
        <v>-500</v>
      </c>
      <c r="BD23" s="269">
        <v>-500</v>
      </c>
      <c r="BE23" s="493">
        <f t="shared" si="19"/>
        <v>-169.25456451612902</v>
      </c>
      <c r="BF23" s="494">
        <f t="shared" si="20"/>
        <v>-169.53183928571428</v>
      </c>
      <c r="BG23" s="273">
        <f t="shared" si="54"/>
        <v>-1335.4987642000001</v>
      </c>
      <c r="BH23" s="273">
        <f t="shared" si="55"/>
        <v>-3911.3927357999996</v>
      </c>
      <c r="BI23" s="274">
        <f t="shared" si="21"/>
        <v>-5246.8914999999997</v>
      </c>
      <c r="BJ23" s="275">
        <f t="shared" si="22"/>
        <v>0</v>
      </c>
      <c r="CG23" s="192"/>
      <c r="CH23" s="198">
        <v>13</v>
      </c>
      <c r="CI23" s="199">
        <f t="shared" si="23"/>
        <v>1985.2863692858002</v>
      </c>
      <c r="CJ23" s="199">
        <f t="shared" si="24"/>
        <v>1852.421380727448</v>
      </c>
      <c r="CK23" s="199">
        <f t="shared" si="25"/>
        <v>1550.5992662426015</v>
      </c>
      <c r="CL23" s="199">
        <f t="shared" si="26"/>
        <v>307.83635084242337</v>
      </c>
      <c r="CM23" s="199">
        <f t="shared" si="27"/>
        <v>104.61239203235476</v>
      </c>
      <c r="CN23" s="199">
        <f t="shared" si="28"/>
        <v>946.9550372729085</v>
      </c>
      <c r="CO23" s="199">
        <f t="shared" si="29"/>
        <v>208.13292278806182</v>
      </c>
      <c r="CP23" s="199">
        <f t="shared" si="30"/>
        <v>343.31080830321548</v>
      </c>
      <c r="CQ23" s="199">
        <f t="shared" si="31"/>
        <v>41.488693818368745</v>
      </c>
      <c r="CR23" s="199">
        <f t="shared" si="32"/>
        <v>-260.33342066647799</v>
      </c>
      <c r="CS23" s="199">
        <f t="shared" si="33"/>
        <v>-1503.0963360666562</v>
      </c>
      <c r="CT23" s="199">
        <f t="shared" si="34"/>
        <v>-1413.7426928031819</v>
      </c>
      <c r="CU23" s="199">
        <f t="shared" si="35"/>
        <v>-857.56087462454184</v>
      </c>
      <c r="CV23" s="199">
        <f t="shared" si="36"/>
        <v>-1671.2993854917734</v>
      </c>
      <c r="CW23" s="199">
        <f t="shared" si="37"/>
        <v>-2105.9864885349725</v>
      </c>
      <c r="CX23" s="199">
        <f t="shared" si="38"/>
        <v>-2720.1429106523242</v>
      </c>
      <c r="CY23" s="199">
        <f t="shared" si="39"/>
        <v>-3487.2770909950168</v>
      </c>
      <c r="CZ23" s="199">
        <f t="shared" si="40"/>
        <v>-3685.7230152933339</v>
      </c>
      <c r="DA23" s="199">
        <f t="shared" si="41"/>
        <v>-4792.4174421473399</v>
      </c>
      <c r="DB23" s="199">
        <f t="shared" si="42"/>
        <v>-3401.01333001686</v>
      </c>
      <c r="DC23" s="199">
        <f t="shared" si="43"/>
        <v>-3662.1782654241824</v>
      </c>
      <c r="DD23" s="199">
        <f t="shared" si="44"/>
        <v>-4837.7157740054172</v>
      </c>
      <c r="DE23" s="199">
        <f t="shared" si="45"/>
        <v>-4465.1199772401424</v>
      </c>
      <c r="DF23" s="199">
        <f t="shared" si="46"/>
        <v>-5266.0249380753739</v>
      </c>
      <c r="DG23" s="199">
        <f t="shared" si="47"/>
        <v>-5601.3174530178858</v>
      </c>
      <c r="DH23" s="199">
        <f t="shared" si="48"/>
        <v>-6275.0118122856202</v>
      </c>
      <c r="DI23" s="199">
        <f t="shared" si="49"/>
        <v>-5281.8299941069799</v>
      </c>
      <c r="DJ23" s="199">
        <f t="shared" si="50"/>
        <v>-6020.652108600565</v>
      </c>
      <c r="DK23" s="199">
        <f t="shared" si="51"/>
        <v>-5885.4742230854108</v>
      </c>
      <c r="DL23" s="199">
        <f t="shared" si="52"/>
        <v>-6874.2025607919613</v>
      </c>
      <c r="DM23" s="199">
        <f t="shared" si="53"/>
        <v>-7437.7502425338753</v>
      </c>
      <c r="DN23" s="180"/>
    </row>
    <row r="24" spans="2:118" ht="15.4" x14ac:dyDescent="0.45">
      <c r="B24" s="246"/>
      <c r="C24" s="249">
        <v>14</v>
      </c>
      <c r="D24" s="329">
        <f t="shared" si="4"/>
        <v>-101.29588730193548</v>
      </c>
      <c r="E24" s="329">
        <f t="shared" si="18"/>
        <v>-229.74051038379309</v>
      </c>
      <c r="F24" s="329">
        <f t="shared" si="5"/>
        <v>-204.25757991161288</v>
      </c>
      <c r="G24" s="329">
        <f t="shared" si="6"/>
        <v>-98.304634280000002</v>
      </c>
      <c r="H24" s="329">
        <f t="shared" si="7"/>
        <v>-244.22222360677421</v>
      </c>
      <c r="I24" s="329">
        <f t="shared" si="8"/>
        <v>-251.443013826</v>
      </c>
      <c r="J24" s="329">
        <f t="shared" si="9"/>
        <v>-105.53694217387097</v>
      </c>
      <c r="K24" s="329">
        <f t="shared" si="10"/>
        <v>-102.46476951967742</v>
      </c>
      <c r="L24" s="329">
        <f t="shared" si="11"/>
        <v>-121.212121212</v>
      </c>
      <c r="M24" s="329">
        <f t="shared" si="12"/>
        <v>-95.407047518387088</v>
      </c>
      <c r="N24" s="329">
        <f t="shared" si="13"/>
        <v>-123.34057310599999</v>
      </c>
      <c r="O24" s="329">
        <f t="shared" si="14"/>
        <v>-137.8299120232258</v>
      </c>
      <c r="P24" s="39"/>
      <c r="Q24" s="247"/>
      <c r="R24" s="35"/>
      <c r="X24" s="246"/>
      <c r="Y24" s="268">
        <v>14</v>
      </c>
      <c r="Z24" s="269">
        <v>496.19112999999999</v>
      </c>
      <c r="AA24" s="269">
        <v>0</v>
      </c>
      <c r="AB24" s="269">
        <v>0</v>
      </c>
      <c r="AC24" s="269">
        <v>0</v>
      </c>
      <c r="AD24" s="269">
        <v>0</v>
      </c>
      <c r="AE24" s="269">
        <v>0</v>
      </c>
      <c r="AF24" s="269">
        <v>0</v>
      </c>
      <c r="AG24" s="269">
        <v>0</v>
      </c>
      <c r="AH24" s="269">
        <v>0</v>
      </c>
      <c r="AI24" s="269">
        <v>0</v>
      </c>
      <c r="AJ24" s="269">
        <v>0</v>
      </c>
      <c r="AK24" s="269">
        <v>-136.36363635999999</v>
      </c>
      <c r="AL24" s="269">
        <v>0</v>
      </c>
      <c r="AM24" s="269">
        <v>-500</v>
      </c>
      <c r="AN24" s="269">
        <v>0</v>
      </c>
      <c r="AO24" s="269">
        <v>-500</v>
      </c>
      <c r="AP24" s="269">
        <v>-500</v>
      </c>
      <c r="AQ24" s="269">
        <v>0</v>
      </c>
      <c r="AR24" s="269">
        <v>0</v>
      </c>
      <c r="AS24" s="269">
        <v>0</v>
      </c>
      <c r="AT24" s="269">
        <v>0</v>
      </c>
      <c r="AU24" s="269">
        <v>-500</v>
      </c>
      <c r="AV24" s="269">
        <v>0</v>
      </c>
      <c r="AW24" s="269">
        <v>0</v>
      </c>
      <c r="AX24" s="269">
        <v>0</v>
      </c>
      <c r="AY24" s="269">
        <v>0</v>
      </c>
      <c r="AZ24" s="269">
        <v>0</v>
      </c>
      <c r="BA24" s="269">
        <v>-500</v>
      </c>
      <c r="BB24" s="269">
        <v>0</v>
      </c>
      <c r="BC24" s="269">
        <v>-500</v>
      </c>
      <c r="BD24" s="269">
        <v>-500</v>
      </c>
      <c r="BE24" s="493">
        <f t="shared" si="19"/>
        <v>-101.29588730193548</v>
      </c>
      <c r="BF24" s="494">
        <f t="shared" si="20"/>
        <v>-112.01298701285714</v>
      </c>
      <c r="BG24" s="273">
        <f t="shared" si="54"/>
        <v>-1003.8088700000001</v>
      </c>
      <c r="BH24" s="273">
        <f t="shared" si="55"/>
        <v>-2136.3636363599999</v>
      </c>
      <c r="BI24" s="274">
        <f t="shared" si="21"/>
        <v>-3636.3636363599999</v>
      </c>
      <c r="BJ24" s="275">
        <f t="shared" si="22"/>
        <v>496.19112999999999</v>
      </c>
      <c r="CG24" s="192"/>
      <c r="CH24" s="198">
        <v>14</v>
      </c>
      <c r="CI24" s="199">
        <f t="shared" si="23"/>
        <v>1417.5619642514753</v>
      </c>
      <c r="CJ24" s="199">
        <f t="shared" si="24"/>
        <v>1852.421380727448</v>
      </c>
      <c r="CK24" s="199">
        <f t="shared" si="25"/>
        <v>1550.5992662426015</v>
      </c>
      <c r="CL24" s="199">
        <f t="shared" si="26"/>
        <v>307.83635084242337</v>
      </c>
      <c r="CM24" s="199">
        <f t="shared" si="27"/>
        <v>104.61239203235476</v>
      </c>
      <c r="CN24" s="199">
        <f t="shared" si="28"/>
        <v>946.9550372729085</v>
      </c>
      <c r="CO24" s="199">
        <f t="shared" si="29"/>
        <v>208.13292278806182</v>
      </c>
      <c r="CP24" s="199">
        <f t="shared" si="30"/>
        <v>343.31080830321548</v>
      </c>
      <c r="CQ24" s="199">
        <f t="shared" si="31"/>
        <v>41.488693818368745</v>
      </c>
      <c r="CR24" s="199">
        <f t="shared" si="32"/>
        <v>-260.33342066647799</v>
      </c>
      <c r="CS24" s="199">
        <f t="shared" si="33"/>
        <v>-1503.0963360666562</v>
      </c>
      <c r="CT24" s="199">
        <f t="shared" si="34"/>
        <v>-1294.5608746245418</v>
      </c>
      <c r="CU24" s="199">
        <f t="shared" si="35"/>
        <v>-857.56087462454184</v>
      </c>
      <c r="CV24" s="199">
        <f t="shared" si="36"/>
        <v>-1234.2993854917734</v>
      </c>
      <c r="CW24" s="199">
        <f t="shared" si="37"/>
        <v>-2105.9864885349725</v>
      </c>
      <c r="CX24" s="199">
        <f t="shared" si="38"/>
        <v>-2283.1429106523242</v>
      </c>
      <c r="CY24" s="199">
        <f t="shared" si="39"/>
        <v>-3050.2770909950168</v>
      </c>
      <c r="CZ24" s="199">
        <f t="shared" si="40"/>
        <v>-3685.7230152933339</v>
      </c>
      <c r="DA24" s="199">
        <f t="shared" si="41"/>
        <v>-4792.4174421473399</v>
      </c>
      <c r="DB24" s="199">
        <f t="shared" si="42"/>
        <v>-3401.01333001686</v>
      </c>
      <c r="DC24" s="199">
        <f t="shared" si="43"/>
        <v>-3662.1782654241824</v>
      </c>
      <c r="DD24" s="199">
        <f t="shared" si="44"/>
        <v>-4400.7157740054172</v>
      </c>
      <c r="DE24" s="199">
        <f t="shared" si="45"/>
        <v>-4465.1199772401424</v>
      </c>
      <c r="DF24" s="199">
        <f t="shared" si="46"/>
        <v>-5266.0249380753739</v>
      </c>
      <c r="DG24" s="199">
        <f t="shared" si="47"/>
        <v>-5601.3174530178858</v>
      </c>
      <c r="DH24" s="199">
        <f t="shared" si="48"/>
        <v>-6275.0118122856202</v>
      </c>
      <c r="DI24" s="199">
        <f t="shared" si="49"/>
        <v>-5281.8299941069799</v>
      </c>
      <c r="DJ24" s="199">
        <f t="shared" si="50"/>
        <v>-5583.652108600565</v>
      </c>
      <c r="DK24" s="199">
        <f t="shared" si="51"/>
        <v>-5885.4742230854108</v>
      </c>
      <c r="DL24" s="199">
        <f t="shared" si="52"/>
        <v>-6437.2025607919613</v>
      </c>
      <c r="DM24" s="199">
        <f t="shared" si="53"/>
        <v>-7000.7502425338753</v>
      </c>
      <c r="DN24" s="180"/>
    </row>
    <row r="25" spans="2:118" ht="15.4" x14ac:dyDescent="0.45">
      <c r="B25" s="246"/>
      <c r="C25" s="249">
        <v>15</v>
      </c>
      <c r="D25" s="329">
        <f t="shared" si="4"/>
        <v>-101.01109501129032</v>
      </c>
      <c r="E25" s="329">
        <f t="shared" si="18"/>
        <v>-145.49747511724138</v>
      </c>
      <c r="F25" s="329">
        <f t="shared" si="5"/>
        <v>-205.15204481290323</v>
      </c>
      <c r="G25" s="329">
        <f t="shared" si="6"/>
        <v>-83.333333333333329</v>
      </c>
      <c r="H25" s="329">
        <f t="shared" si="7"/>
        <v>-64.516129032258064</v>
      </c>
      <c r="I25" s="329">
        <f t="shared" si="8"/>
        <v>0</v>
      </c>
      <c r="J25" s="329">
        <f t="shared" si="9"/>
        <v>0.4607504032258064</v>
      </c>
      <c r="K25" s="329">
        <f t="shared" si="10"/>
        <v>16.006165483870966</v>
      </c>
      <c r="L25" s="329">
        <f t="shared" si="11"/>
        <v>-50.424692825999998</v>
      </c>
      <c r="M25" s="329">
        <f t="shared" si="12"/>
        <v>-71.720959769032262</v>
      </c>
      <c r="N25" s="329">
        <f t="shared" si="13"/>
        <v>-61.990446306666662</v>
      </c>
      <c r="O25" s="329">
        <f t="shared" si="14"/>
        <v>-123.42913416419354</v>
      </c>
      <c r="P25" s="39"/>
      <c r="Q25" s="247"/>
      <c r="R25" s="35"/>
      <c r="X25" s="246"/>
      <c r="Y25" s="268">
        <v>15</v>
      </c>
      <c r="Z25" s="269">
        <v>383.80887000000001</v>
      </c>
      <c r="AA25" s="269">
        <v>0</v>
      </c>
      <c r="AB25" s="269">
        <v>0</v>
      </c>
      <c r="AC25" s="269">
        <v>0</v>
      </c>
      <c r="AD25" s="269">
        <v>0</v>
      </c>
      <c r="AE25" s="269">
        <v>0</v>
      </c>
      <c r="AF25" s="269">
        <v>-500</v>
      </c>
      <c r="AG25" s="269">
        <v>0</v>
      </c>
      <c r="AH25" s="269">
        <v>0</v>
      </c>
      <c r="AI25" s="269">
        <v>0</v>
      </c>
      <c r="AJ25" s="269">
        <v>0</v>
      </c>
      <c r="AK25" s="269">
        <v>-500</v>
      </c>
      <c r="AL25" s="269">
        <v>0</v>
      </c>
      <c r="AM25" s="269">
        <v>0</v>
      </c>
      <c r="AN25" s="269">
        <v>-500</v>
      </c>
      <c r="AO25" s="269">
        <v>-271.64520739</v>
      </c>
      <c r="AP25" s="269">
        <v>-500</v>
      </c>
      <c r="AQ25" s="269">
        <v>0</v>
      </c>
      <c r="AR25" s="269">
        <v>0</v>
      </c>
      <c r="AS25" s="269">
        <v>0</v>
      </c>
      <c r="AT25" s="269">
        <v>0</v>
      </c>
      <c r="AU25" s="269">
        <v>-271.64520739</v>
      </c>
      <c r="AV25" s="269">
        <v>0</v>
      </c>
      <c r="AW25" s="269">
        <v>-500</v>
      </c>
      <c r="AX25" s="269">
        <v>0</v>
      </c>
      <c r="AY25" s="269">
        <v>0</v>
      </c>
      <c r="AZ25" s="269">
        <v>0</v>
      </c>
      <c r="BA25" s="269">
        <v>0</v>
      </c>
      <c r="BB25" s="269">
        <v>0</v>
      </c>
      <c r="BC25" s="269">
        <v>-200.21719318000001</v>
      </c>
      <c r="BD25" s="269">
        <v>-271.64520739</v>
      </c>
      <c r="BE25" s="493">
        <f t="shared" si="19"/>
        <v>-101.01109501129032</v>
      </c>
      <c r="BF25" s="494">
        <f t="shared" si="20"/>
        <v>-115.83955742714285</v>
      </c>
      <c r="BG25" s="273">
        <f t="shared" si="54"/>
        <v>-887.83633738999993</v>
      </c>
      <c r="BH25" s="273">
        <f t="shared" si="55"/>
        <v>-2243.5076079600003</v>
      </c>
      <c r="BI25" s="274">
        <f t="shared" si="21"/>
        <v>-3515.1528153499999</v>
      </c>
      <c r="BJ25" s="275">
        <f t="shared" si="22"/>
        <v>383.80887000000001</v>
      </c>
      <c r="CG25" s="192"/>
      <c r="CH25" s="198">
        <v>15</v>
      </c>
      <c r="CI25" s="199">
        <f t="shared" si="23"/>
        <v>978.42138072744785</v>
      </c>
      <c r="CJ25" s="199">
        <f t="shared" si="24"/>
        <v>1852.421380727448</v>
      </c>
      <c r="CK25" s="199">
        <f t="shared" si="25"/>
        <v>1550.5992662426015</v>
      </c>
      <c r="CL25" s="199">
        <f t="shared" si="26"/>
        <v>307.83635084242337</v>
      </c>
      <c r="CM25" s="199">
        <f t="shared" si="27"/>
        <v>104.61239203235476</v>
      </c>
      <c r="CN25" s="199">
        <f t="shared" si="28"/>
        <v>946.9550372729085</v>
      </c>
      <c r="CO25" s="199">
        <f t="shared" si="29"/>
        <v>645.13292278806193</v>
      </c>
      <c r="CP25" s="199">
        <f t="shared" si="30"/>
        <v>343.31080830321548</v>
      </c>
      <c r="CQ25" s="199">
        <f t="shared" si="31"/>
        <v>41.488693818368745</v>
      </c>
      <c r="CR25" s="199">
        <f t="shared" si="32"/>
        <v>-260.33342066647799</v>
      </c>
      <c r="CS25" s="199">
        <f t="shared" si="33"/>
        <v>-1503.0963360666562</v>
      </c>
      <c r="CT25" s="199">
        <f t="shared" si="34"/>
        <v>-857.56087462454184</v>
      </c>
      <c r="CU25" s="199">
        <f t="shared" si="35"/>
        <v>-857.56087462454184</v>
      </c>
      <c r="CV25" s="199">
        <f t="shared" si="36"/>
        <v>-1234.2993854917734</v>
      </c>
      <c r="CW25" s="199">
        <f t="shared" si="37"/>
        <v>-1668.9864885349725</v>
      </c>
      <c r="CX25" s="199">
        <f t="shared" si="38"/>
        <v>-2045.7249993934643</v>
      </c>
      <c r="CY25" s="199">
        <f t="shared" si="39"/>
        <v>-2613.2770909950168</v>
      </c>
      <c r="CZ25" s="199">
        <f t="shared" si="40"/>
        <v>-3685.7230152933339</v>
      </c>
      <c r="DA25" s="199">
        <f t="shared" si="41"/>
        <v>-4792.4174421473399</v>
      </c>
      <c r="DB25" s="199">
        <f t="shared" si="42"/>
        <v>-3401.01333001686</v>
      </c>
      <c r="DC25" s="199">
        <f t="shared" si="43"/>
        <v>-3662.1782654241824</v>
      </c>
      <c r="DD25" s="199">
        <f t="shared" si="44"/>
        <v>-4163.2978627465573</v>
      </c>
      <c r="DE25" s="199">
        <f t="shared" si="45"/>
        <v>-4465.1199772401424</v>
      </c>
      <c r="DF25" s="199">
        <f t="shared" si="46"/>
        <v>-4829.0249380753739</v>
      </c>
      <c r="DG25" s="199">
        <f t="shared" si="47"/>
        <v>-5601.3174530178858</v>
      </c>
      <c r="DH25" s="199">
        <f t="shared" si="48"/>
        <v>-6275.0118122856202</v>
      </c>
      <c r="DI25" s="199">
        <f t="shared" si="49"/>
        <v>-5281.8299941069799</v>
      </c>
      <c r="DJ25" s="199">
        <f t="shared" si="50"/>
        <v>-5583.652108600565</v>
      </c>
      <c r="DK25" s="199">
        <f t="shared" si="51"/>
        <v>-5885.4742230854108</v>
      </c>
      <c r="DL25" s="199">
        <f t="shared" si="52"/>
        <v>-6262.2127339526414</v>
      </c>
      <c r="DM25" s="199">
        <f t="shared" si="53"/>
        <v>-6763.3323312750153</v>
      </c>
      <c r="DN25" s="180"/>
    </row>
    <row r="26" spans="2:118" ht="15.4" x14ac:dyDescent="0.45">
      <c r="B26" s="246"/>
      <c r="C26" s="249">
        <v>16</v>
      </c>
      <c r="D26" s="329">
        <f t="shared" si="4"/>
        <v>16.006165483870966</v>
      </c>
      <c r="E26" s="329">
        <f t="shared" si="18"/>
        <v>17.241379310344829</v>
      </c>
      <c r="F26" s="329">
        <f t="shared" si="5"/>
        <v>-113.22194144064515</v>
      </c>
      <c r="G26" s="329">
        <f t="shared" si="6"/>
        <v>-66.666666666666671</v>
      </c>
      <c r="H26" s="329">
        <f t="shared" si="7"/>
        <v>-20.527859237419353</v>
      </c>
      <c r="I26" s="329">
        <f t="shared" si="8"/>
        <v>16.539704333333333</v>
      </c>
      <c r="J26" s="329">
        <f t="shared" si="9"/>
        <v>0</v>
      </c>
      <c r="K26" s="329">
        <f t="shared" si="10"/>
        <v>16.006165483870966</v>
      </c>
      <c r="L26" s="329">
        <f t="shared" si="11"/>
        <v>16.793628999999999</v>
      </c>
      <c r="M26" s="329">
        <f t="shared" si="12"/>
        <v>32.012330967741931</v>
      </c>
      <c r="N26" s="329">
        <f t="shared" si="13"/>
        <v>14.920591333333334</v>
      </c>
      <c r="O26" s="329">
        <f t="shared" si="14"/>
        <v>16.006165483870966</v>
      </c>
      <c r="P26" s="39"/>
      <c r="Q26" s="247"/>
      <c r="R26" s="35"/>
      <c r="X26" s="246"/>
      <c r="Y26" s="268">
        <v>16</v>
      </c>
      <c r="Z26" s="269">
        <v>0</v>
      </c>
      <c r="AA26" s="269">
        <v>0</v>
      </c>
      <c r="AB26" s="269">
        <v>0</v>
      </c>
      <c r="AC26" s="269">
        <v>0</v>
      </c>
      <c r="AD26" s="269">
        <v>496.19112999999999</v>
      </c>
      <c r="AE26" s="269">
        <v>0</v>
      </c>
      <c r="AF26" s="269">
        <v>0</v>
      </c>
      <c r="AG26" s="269">
        <v>0</v>
      </c>
      <c r="AH26" s="269">
        <v>0</v>
      </c>
      <c r="AI26" s="269">
        <v>0</v>
      </c>
      <c r="AJ26" s="269">
        <v>0</v>
      </c>
      <c r="AK26" s="269">
        <v>0</v>
      </c>
      <c r="AL26" s="269">
        <v>0</v>
      </c>
      <c r="AM26" s="269">
        <v>0</v>
      </c>
      <c r="AN26" s="269">
        <v>0</v>
      </c>
      <c r="AO26" s="269">
        <v>0</v>
      </c>
      <c r="AP26" s="269">
        <v>0</v>
      </c>
      <c r="AQ26" s="269">
        <v>0</v>
      </c>
      <c r="AR26" s="269">
        <v>0</v>
      </c>
      <c r="AS26" s="269">
        <v>0</v>
      </c>
      <c r="AT26" s="269">
        <v>0</v>
      </c>
      <c r="AU26" s="269">
        <v>0</v>
      </c>
      <c r="AV26" s="269">
        <v>0</v>
      </c>
      <c r="AW26" s="269">
        <v>0</v>
      </c>
      <c r="AX26" s="269">
        <v>0</v>
      </c>
      <c r="AY26" s="269">
        <v>0</v>
      </c>
      <c r="AZ26" s="269">
        <v>0</v>
      </c>
      <c r="BA26" s="269">
        <v>0</v>
      </c>
      <c r="BB26" s="269">
        <v>0</v>
      </c>
      <c r="BC26" s="269">
        <v>0</v>
      </c>
      <c r="BD26" s="269">
        <v>0</v>
      </c>
      <c r="BE26" s="493">
        <f t="shared" si="19"/>
        <v>16.006165483870966</v>
      </c>
      <c r="BF26" s="494">
        <f t="shared" si="20"/>
        <v>17.721111785714285</v>
      </c>
      <c r="BG26" s="273">
        <f t="shared" si="54"/>
        <v>0</v>
      </c>
      <c r="BH26" s="273">
        <f t="shared" si="55"/>
        <v>496.19112999999999</v>
      </c>
      <c r="BI26" s="274">
        <f t="shared" si="21"/>
        <v>0</v>
      </c>
      <c r="BJ26" s="275">
        <f t="shared" si="22"/>
        <v>496.19112999999999</v>
      </c>
      <c r="CG26" s="192"/>
      <c r="CH26" s="198">
        <v>16</v>
      </c>
      <c r="CI26" s="199">
        <f t="shared" si="23"/>
        <v>978.42138072744785</v>
      </c>
      <c r="CJ26" s="199">
        <f t="shared" si="24"/>
        <v>1852.421380727448</v>
      </c>
      <c r="CK26" s="199">
        <f t="shared" si="25"/>
        <v>1550.5992662426015</v>
      </c>
      <c r="CL26" s="199">
        <f t="shared" si="26"/>
        <v>307.83635084242337</v>
      </c>
      <c r="CM26" s="199">
        <f t="shared" si="27"/>
        <v>-463.11201300197007</v>
      </c>
      <c r="CN26" s="199">
        <f t="shared" si="28"/>
        <v>946.9550372729085</v>
      </c>
      <c r="CO26" s="199">
        <f t="shared" si="29"/>
        <v>645.13292278806193</v>
      </c>
      <c r="CP26" s="199">
        <f t="shared" si="30"/>
        <v>343.31080830321548</v>
      </c>
      <c r="CQ26" s="199">
        <f t="shared" si="31"/>
        <v>41.488693818368745</v>
      </c>
      <c r="CR26" s="199">
        <f t="shared" si="32"/>
        <v>-260.33342066647799</v>
      </c>
      <c r="CS26" s="199">
        <f t="shared" si="33"/>
        <v>-1503.0963360666562</v>
      </c>
      <c r="CT26" s="199">
        <f t="shared" si="34"/>
        <v>-857.56087462454184</v>
      </c>
      <c r="CU26" s="199">
        <f t="shared" si="35"/>
        <v>-857.56087462454184</v>
      </c>
      <c r="CV26" s="199">
        <f t="shared" si="36"/>
        <v>-1234.2993854917734</v>
      </c>
      <c r="CW26" s="199">
        <f t="shared" si="37"/>
        <v>-1668.9864885349725</v>
      </c>
      <c r="CX26" s="199">
        <f t="shared" si="38"/>
        <v>-2045.7249993934643</v>
      </c>
      <c r="CY26" s="199">
        <f t="shared" si="39"/>
        <v>-2613.2770909950168</v>
      </c>
      <c r="CZ26" s="199">
        <f t="shared" si="40"/>
        <v>-3685.7230152933339</v>
      </c>
      <c r="DA26" s="199">
        <f t="shared" si="41"/>
        <v>-4792.4174421473399</v>
      </c>
      <c r="DB26" s="199">
        <f t="shared" si="42"/>
        <v>-3401.01333001686</v>
      </c>
      <c r="DC26" s="199">
        <f t="shared" si="43"/>
        <v>-3662.1782654241824</v>
      </c>
      <c r="DD26" s="199">
        <f t="shared" si="44"/>
        <v>-4163.2978627465573</v>
      </c>
      <c r="DE26" s="199">
        <f t="shared" si="45"/>
        <v>-4465.1199772401424</v>
      </c>
      <c r="DF26" s="199">
        <f t="shared" si="46"/>
        <v>-4829.0249380753739</v>
      </c>
      <c r="DG26" s="199">
        <f t="shared" si="47"/>
        <v>-5601.3174530178858</v>
      </c>
      <c r="DH26" s="199">
        <f t="shared" si="48"/>
        <v>-6275.0118122856202</v>
      </c>
      <c r="DI26" s="199">
        <f t="shared" si="49"/>
        <v>-5281.8299941069799</v>
      </c>
      <c r="DJ26" s="199">
        <f t="shared" si="50"/>
        <v>-5583.652108600565</v>
      </c>
      <c r="DK26" s="199">
        <f t="shared" si="51"/>
        <v>-5885.4742230854108</v>
      </c>
      <c r="DL26" s="199">
        <f t="shared" si="52"/>
        <v>-6262.2127339526414</v>
      </c>
      <c r="DM26" s="199">
        <f t="shared" si="53"/>
        <v>-6763.3323312750153</v>
      </c>
      <c r="DN26" s="180"/>
    </row>
    <row r="27" spans="2:118" ht="15.4" x14ac:dyDescent="0.45">
      <c r="B27" s="246"/>
      <c r="C27" s="249">
        <v>17</v>
      </c>
      <c r="D27" s="329">
        <f t="shared" si="4"/>
        <v>372.24655959677415</v>
      </c>
      <c r="E27" s="329">
        <f t="shared" si="18"/>
        <v>344.76191603448274</v>
      </c>
      <c r="F27" s="329">
        <f t="shared" si="5"/>
        <v>0</v>
      </c>
      <c r="G27" s="329">
        <f t="shared" si="6"/>
        <v>0</v>
      </c>
      <c r="H27" s="329">
        <f t="shared" si="7"/>
        <v>175.95623701612905</v>
      </c>
      <c r="I27" s="329">
        <f t="shared" si="8"/>
        <v>349.80955649999999</v>
      </c>
      <c r="J27" s="329">
        <f t="shared" si="9"/>
        <v>402.82648943548384</v>
      </c>
      <c r="K27" s="329">
        <f t="shared" si="10"/>
        <v>370.66057499999994</v>
      </c>
      <c r="L27" s="329">
        <f t="shared" si="11"/>
        <v>392.51581308333334</v>
      </c>
      <c r="M27" s="329">
        <f t="shared" si="12"/>
        <v>410.28024830645154</v>
      </c>
      <c r="N27" s="329">
        <f t="shared" si="13"/>
        <v>361.04016199999995</v>
      </c>
      <c r="O27" s="329">
        <f t="shared" si="14"/>
        <v>418.01458766129025</v>
      </c>
      <c r="P27" s="39"/>
      <c r="Q27" s="247"/>
      <c r="R27" s="35"/>
      <c r="X27" s="246"/>
      <c r="Y27" s="268">
        <v>17</v>
      </c>
      <c r="Z27" s="269">
        <v>0</v>
      </c>
      <c r="AA27" s="269">
        <v>500</v>
      </c>
      <c r="AB27" s="269">
        <v>500</v>
      </c>
      <c r="AC27" s="269">
        <v>0</v>
      </c>
      <c r="AD27" s="269">
        <v>49.165522500000002</v>
      </c>
      <c r="AE27" s="269">
        <v>500</v>
      </c>
      <c r="AF27" s="269">
        <v>500</v>
      </c>
      <c r="AG27" s="269">
        <v>499.04778249999998</v>
      </c>
      <c r="AH27" s="269">
        <v>500</v>
      </c>
      <c r="AI27" s="269">
        <v>500</v>
      </c>
      <c r="AJ27" s="269">
        <v>496.19112999999999</v>
      </c>
      <c r="AK27" s="269">
        <v>0</v>
      </c>
      <c r="AL27" s="269">
        <v>500</v>
      </c>
      <c r="AM27" s="269">
        <v>500</v>
      </c>
      <c r="AN27" s="269">
        <v>500</v>
      </c>
      <c r="AO27" s="269">
        <v>500</v>
      </c>
      <c r="AP27" s="269">
        <v>500</v>
      </c>
      <c r="AQ27" s="269">
        <v>496.19112999999999</v>
      </c>
      <c r="AR27" s="269">
        <v>0</v>
      </c>
      <c r="AS27" s="269">
        <v>0</v>
      </c>
      <c r="AT27" s="269">
        <v>500</v>
      </c>
      <c r="AU27" s="269">
        <v>500</v>
      </c>
      <c r="AV27" s="269">
        <v>500</v>
      </c>
      <c r="AW27" s="269">
        <v>499.04778249999998</v>
      </c>
      <c r="AX27" s="269">
        <v>0</v>
      </c>
      <c r="AY27" s="269">
        <v>0</v>
      </c>
      <c r="AZ27" s="269">
        <v>500</v>
      </c>
      <c r="BA27" s="269">
        <v>500</v>
      </c>
      <c r="BB27" s="269">
        <v>500</v>
      </c>
      <c r="BC27" s="269">
        <v>500</v>
      </c>
      <c r="BD27" s="269">
        <v>500</v>
      </c>
      <c r="BE27" s="493">
        <f t="shared" si="19"/>
        <v>372.24655959677415</v>
      </c>
      <c r="BF27" s="494">
        <f t="shared" si="20"/>
        <v>394.27297669642854</v>
      </c>
      <c r="BG27" s="273">
        <f t="shared" si="54"/>
        <v>3999.0477824999998</v>
      </c>
      <c r="BH27" s="273">
        <f t="shared" si="55"/>
        <v>7540.5955649999996</v>
      </c>
      <c r="BI27" s="274">
        <f t="shared" si="21"/>
        <v>0</v>
      </c>
      <c r="BJ27" s="275">
        <f t="shared" si="22"/>
        <v>11539.643347499999</v>
      </c>
      <c r="CG27" s="192"/>
      <c r="CH27" s="198">
        <v>17</v>
      </c>
      <c r="CI27" s="199">
        <f t="shared" si="23"/>
        <v>978.42138072744785</v>
      </c>
      <c r="CJ27" s="199">
        <f t="shared" si="24"/>
        <v>1280.339000864748</v>
      </c>
      <c r="CK27" s="199">
        <f t="shared" si="25"/>
        <v>978.51688637990139</v>
      </c>
      <c r="CL27" s="199">
        <f t="shared" si="26"/>
        <v>307.83635084242337</v>
      </c>
      <c r="CM27" s="199">
        <f t="shared" si="27"/>
        <v>-519.36547123995638</v>
      </c>
      <c r="CN27" s="199">
        <f t="shared" si="28"/>
        <v>374.87265741020838</v>
      </c>
      <c r="CO27" s="199">
        <f t="shared" si="29"/>
        <v>73.05054292536181</v>
      </c>
      <c r="CP27" s="199">
        <f t="shared" si="30"/>
        <v>-227.68207785239088</v>
      </c>
      <c r="CQ27" s="199">
        <f t="shared" si="31"/>
        <v>-530.59368604433143</v>
      </c>
      <c r="CR27" s="199">
        <f t="shared" si="32"/>
        <v>-832.41580052917811</v>
      </c>
      <c r="CS27" s="199">
        <f t="shared" si="33"/>
        <v>-2070.8207411009812</v>
      </c>
      <c r="CT27" s="199">
        <f t="shared" si="34"/>
        <v>-857.56087462454184</v>
      </c>
      <c r="CU27" s="199">
        <f t="shared" si="35"/>
        <v>-1429.6432544872418</v>
      </c>
      <c r="CV27" s="199">
        <f t="shared" si="36"/>
        <v>-1806.3817653544734</v>
      </c>
      <c r="CW27" s="199">
        <f t="shared" si="37"/>
        <v>-2241.0688683976728</v>
      </c>
      <c r="CX27" s="199">
        <f t="shared" si="38"/>
        <v>-2617.8073792561645</v>
      </c>
      <c r="CY27" s="199">
        <f t="shared" si="39"/>
        <v>-3185.359470857717</v>
      </c>
      <c r="CZ27" s="199">
        <f t="shared" si="40"/>
        <v>-4253.4474203276586</v>
      </c>
      <c r="DA27" s="199">
        <f t="shared" si="41"/>
        <v>-4792.4174421473399</v>
      </c>
      <c r="DB27" s="199">
        <f t="shared" si="42"/>
        <v>-3401.01333001686</v>
      </c>
      <c r="DC27" s="199">
        <f t="shared" si="43"/>
        <v>-4234.2606452868822</v>
      </c>
      <c r="DD27" s="199">
        <f t="shared" si="44"/>
        <v>-4735.380242609257</v>
      </c>
      <c r="DE27" s="199">
        <f t="shared" si="45"/>
        <v>-5037.2023571028421</v>
      </c>
      <c r="DF27" s="199">
        <f t="shared" si="46"/>
        <v>-5400.0178242309803</v>
      </c>
      <c r="DG27" s="199">
        <f t="shared" si="47"/>
        <v>-5601.3174530178858</v>
      </c>
      <c r="DH27" s="199">
        <f t="shared" si="48"/>
        <v>-6275.0118122856202</v>
      </c>
      <c r="DI27" s="199">
        <f t="shared" si="49"/>
        <v>-5853.9123739696797</v>
      </c>
      <c r="DJ27" s="199">
        <f t="shared" si="50"/>
        <v>-6155.7344884632648</v>
      </c>
      <c r="DK27" s="199">
        <f t="shared" si="51"/>
        <v>-6457.5566029481106</v>
      </c>
      <c r="DL27" s="199">
        <f t="shared" si="52"/>
        <v>-6834.2951138153412</v>
      </c>
      <c r="DM27" s="199">
        <f t="shared" si="53"/>
        <v>-7335.4147111377151</v>
      </c>
      <c r="DN27" s="180"/>
    </row>
    <row r="28" spans="2:118" ht="15.4" x14ac:dyDescent="0.45">
      <c r="B28" s="246"/>
      <c r="C28" s="249">
        <v>18</v>
      </c>
      <c r="D28" s="329">
        <f t="shared" si="4"/>
        <v>415.08835201612908</v>
      </c>
      <c r="E28" s="329">
        <f t="shared" si="18"/>
        <v>421.4533372413793</v>
      </c>
      <c r="F28" s="329">
        <f t="shared" si="5"/>
        <v>337.18099596774198</v>
      </c>
      <c r="G28" s="329">
        <f t="shared" si="6"/>
        <v>343.25415349999997</v>
      </c>
      <c r="H28" s="329">
        <f t="shared" si="7"/>
        <v>322.38841669354838</v>
      </c>
      <c r="I28" s="329">
        <f t="shared" si="8"/>
        <v>413.54766808333335</v>
      </c>
      <c r="J28" s="329">
        <f t="shared" si="9"/>
        <v>467.12760161290316</v>
      </c>
      <c r="K28" s="329">
        <f t="shared" si="10"/>
        <v>442.20444870967737</v>
      </c>
      <c r="L28" s="329">
        <f t="shared" si="11"/>
        <v>416.15881733333327</v>
      </c>
      <c r="M28" s="329">
        <f t="shared" si="12"/>
        <v>417.7074207258064</v>
      </c>
      <c r="N28" s="329">
        <f t="shared" si="13"/>
        <v>440.44505466666646</v>
      </c>
      <c r="O28" s="329">
        <f t="shared" si="14"/>
        <v>483.25663387096768</v>
      </c>
      <c r="P28" s="39"/>
      <c r="Q28" s="247"/>
      <c r="R28" s="35"/>
      <c r="X28" s="246"/>
      <c r="Y28" s="268">
        <v>18</v>
      </c>
      <c r="Z28" s="269">
        <v>0</v>
      </c>
      <c r="AA28" s="269">
        <v>500</v>
      </c>
      <c r="AB28" s="269">
        <v>500</v>
      </c>
      <c r="AC28" s="269">
        <v>0</v>
      </c>
      <c r="AD28" s="269">
        <v>411.19112999999999</v>
      </c>
      <c r="AE28" s="269">
        <v>500</v>
      </c>
      <c r="AF28" s="269">
        <v>500</v>
      </c>
      <c r="AG28" s="269">
        <v>500</v>
      </c>
      <c r="AH28" s="269">
        <v>500</v>
      </c>
      <c r="AI28" s="269">
        <v>500</v>
      </c>
      <c r="AJ28" s="269">
        <v>226.78326250000001</v>
      </c>
      <c r="AK28" s="269">
        <v>0</v>
      </c>
      <c r="AL28" s="269">
        <v>500</v>
      </c>
      <c r="AM28" s="269">
        <v>500</v>
      </c>
      <c r="AN28" s="269">
        <v>500</v>
      </c>
      <c r="AO28" s="269">
        <v>500</v>
      </c>
      <c r="AP28" s="269">
        <v>500</v>
      </c>
      <c r="AQ28" s="269">
        <v>411.19112999999999</v>
      </c>
      <c r="AR28" s="269">
        <v>411.19112999999999</v>
      </c>
      <c r="AS28" s="269">
        <v>496.19112999999999</v>
      </c>
      <c r="AT28" s="269">
        <v>500</v>
      </c>
      <c r="AU28" s="269">
        <v>500</v>
      </c>
      <c r="AV28" s="269">
        <v>500</v>
      </c>
      <c r="AW28" s="269">
        <v>500</v>
      </c>
      <c r="AX28" s="269">
        <v>411.19112999999999</v>
      </c>
      <c r="AY28" s="269">
        <v>0</v>
      </c>
      <c r="AZ28" s="269">
        <v>500</v>
      </c>
      <c r="BA28" s="269">
        <v>500</v>
      </c>
      <c r="BB28" s="269">
        <v>500</v>
      </c>
      <c r="BC28" s="269">
        <v>500</v>
      </c>
      <c r="BD28" s="269">
        <v>500</v>
      </c>
      <c r="BE28" s="493">
        <f t="shared" si="19"/>
        <v>415.08835201612908</v>
      </c>
      <c r="BF28" s="494">
        <f t="shared" si="20"/>
        <v>441.70496116071433</v>
      </c>
      <c r="BG28" s="273">
        <f t="shared" si="54"/>
        <v>4000</v>
      </c>
      <c r="BH28" s="273">
        <f t="shared" si="55"/>
        <v>8867.7389125000009</v>
      </c>
      <c r="BI28" s="274">
        <f t="shared" si="21"/>
        <v>0</v>
      </c>
      <c r="BJ28" s="275">
        <f t="shared" si="22"/>
        <v>12867.738912500001</v>
      </c>
      <c r="CG28" s="192"/>
      <c r="CH28" s="198">
        <v>18</v>
      </c>
      <c r="CI28" s="199">
        <f t="shared" si="23"/>
        <v>978.42138072744785</v>
      </c>
      <c r="CJ28" s="199">
        <f t="shared" si="24"/>
        <v>708.25662100204784</v>
      </c>
      <c r="CK28" s="199">
        <f t="shared" si="25"/>
        <v>406.43450651720127</v>
      </c>
      <c r="CL28" s="199">
        <f t="shared" si="26"/>
        <v>307.83635084242337</v>
      </c>
      <c r="CM28" s="199">
        <f t="shared" si="27"/>
        <v>-989.83587169762222</v>
      </c>
      <c r="CN28" s="199">
        <f t="shared" si="28"/>
        <v>-197.20972245249175</v>
      </c>
      <c r="CO28" s="199">
        <f t="shared" si="29"/>
        <v>-499.03183693733831</v>
      </c>
      <c r="CP28" s="199">
        <f t="shared" si="30"/>
        <v>-799.764457715091</v>
      </c>
      <c r="CQ28" s="199">
        <f t="shared" si="31"/>
        <v>-1102.6760659070314</v>
      </c>
      <c r="CR28" s="199">
        <f t="shared" si="32"/>
        <v>-1404.4981803918781</v>
      </c>
      <c r="CS28" s="199">
        <f t="shared" si="33"/>
        <v>-2330.2981581490362</v>
      </c>
      <c r="CT28" s="199">
        <f t="shared" si="34"/>
        <v>-857.56087462454184</v>
      </c>
      <c r="CU28" s="199">
        <f t="shared" si="35"/>
        <v>-2001.7256343499421</v>
      </c>
      <c r="CV28" s="199">
        <f t="shared" si="36"/>
        <v>-2378.4641452171736</v>
      </c>
      <c r="CW28" s="199">
        <f t="shared" si="37"/>
        <v>-2813.151248260373</v>
      </c>
      <c r="CX28" s="199">
        <f t="shared" si="38"/>
        <v>-3189.8897591188647</v>
      </c>
      <c r="CY28" s="199">
        <f t="shared" si="39"/>
        <v>-3757.4418507204173</v>
      </c>
      <c r="CZ28" s="199">
        <f t="shared" si="40"/>
        <v>-4723.9178207853247</v>
      </c>
      <c r="DA28" s="199">
        <f t="shared" si="41"/>
        <v>-5262.887842605006</v>
      </c>
      <c r="DB28" s="199">
        <f t="shared" si="42"/>
        <v>-3968.7377350511847</v>
      </c>
      <c r="DC28" s="199">
        <f t="shared" si="43"/>
        <v>-4806.343025149582</v>
      </c>
      <c r="DD28" s="199">
        <f t="shared" si="44"/>
        <v>-5307.4626224719568</v>
      </c>
      <c r="DE28" s="199">
        <f t="shared" si="45"/>
        <v>-5609.2847369655419</v>
      </c>
      <c r="DF28" s="199">
        <f t="shared" si="46"/>
        <v>-5972.1002040936801</v>
      </c>
      <c r="DG28" s="199">
        <f t="shared" si="47"/>
        <v>-6071.7878534755519</v>
      </c>
      <c r="DH28" s="199">
        <f t="shared" si="48"/>
        <v>-6275.0118122856202</v>
      </c>
      <c r="DI28" s="199">
        <f t="shared" si="49"/>
        <v>-6425.9947538323795</v>
      </c>
      <c r="DJ28" s="199">
        <f t="shared" si="50"/>
        <v>-6727.8168683259646</v>
      </c>
      <c r="DK28" s="199">
        <f t="shared" si="51"/>
        <v>-7029.6389828108104</v>
      </c>
      <c r="DL28" s="199">
        <f t="shared" si="52"/>
        <v>-7406.377493678041</v>
      </c>
      <c r="DM28" s="199">
        <f t="shared" si="53"/>
        <v>-7907.4970910004149</v>
      </c>
      <c r="DN28" s="180"/>
    </row>
    <row r="29" spans="2:118" ht="15.4" x14ac:dyDescent="0.45">
      <c r="B29" s="246"/>
      <c r="C29" s="249">
        <v>19</v>
      </c>
      <c r="D29" s="329">
        <f t="shared" si="4"/>
        <v>351.97390741935482</v>
      </c>
      <c r="E29" s="329">
        <f t="shared" si="18"/>
        <v>435.63234172413786</v>
      </c>
      <c r="F29" s="329">
        <f t="shared" si="5"/>
        <v>435.56875709677399</v>
      </c>
      <c r="G29" s="329">
        <f t="shared" si="6"/>
        <v>361.42104899999987</v>
      </c>
      <c r="H29" s="329">
        <f t="shared" si="7"/>
        <v>342.27369967741942</v>
      </c>
      <c r="I29" s="329">
        <f t="shared" si="8"/>
        <v>413.19852166666664</v>
      </c>
      <c r="J29" s="329">
        <f t="shared" si="9"/>
        <v>480.57613177419341</v>
      </c>
      <c r="K29" s="329">
        <f t="shared" si="10"/>
        <v>405.04613040322573</v>
      </c>
      <c r="L29" s="329">
        <f t="shared" si="11"/>
        <v>411.81729141666671</v>
      </c>
      <c r="M29" s="329">
        <f t="shared" si="12"/>
        <v>412.30843588709666</v>
      </c>
      <c r="N29" s="329">
        <f t="shared" si="13"/>
        <v>363.66712433333322</v>
      </c>
      <c r="O29" s="329">
        <f t="shared" si="14"/>
        <v>455.91412612903218</v>
      </c>
      <c r="P29" s="39"/>
      <c r="Q29" s="247"/>
      <c r="R29" s="35"/>
      <c r="X29" s="246"/>
      <c r="Y29" s="268">
        <v>19</v>
      </c>
      <c r="Z29" s="269">
        <v>0</v>
      </c>
      <c r="AA29" s="269">
        <v>500</v>
      </c>
      <c r="AB29" s="269">
        <v>500</v>
      </c>
      <c r="AC29" s="269">
        <v>0</v>
      </c>
      <c r="AD29" s="269">
        <v>0</v>
      </c>
      <c r="AE29" s="269">
        <v>500</v>
      </c>
      <c r="AF29" s="269">
        <v>500</v>
      </c>
      <c r="AG29" s="269">
        <v>500</v>
      </c>
      <c r="AH29" s="269">
        <v>500</v>
      </c>
      <c r="AI29" s="269">
        <v>500</v>
      </c>
      <c r="AJ29" s="269">
        <v>0</v>
      </c>
      <c r="AK29" s="269">
        <v>0</v>
      </c>
      <c r="AL29" s="269">
        <v>500</v>
      </c>
      <c r="AM29" s="269">
        <v>500</v>
      </c>
      <c r="AN29" s="269">
        <v>500</v>
      </c>
      <c r="AO29" s="269">
        <v>500</v>
      </c>
      <c r="AP29" s="269">
        <v>500</v>
      </c>
      <c r="AQ29" s="269">
        <v>0</v>
      </c>
      <c r="AR29" s="269">
        <v>0</v>
      </c>
      <c r="AS29" s="269">
        <v>411.19112999999999</v>
      </c>
      <c r="AT29" s="269">
        <v>500</v>
      </c>
      <c r="AU29" s="269">
        <v>500</v>
      </c>
      <c r="AV29" s="269">
        <v>500</v>
      </c>
      <c r="AW29" s="269">
        <v>500</v>
      </c>
      <c r="AX29" s="269">
        <v>0</v>
      </c>
      <c r="AY29" s="269">
        <v>0</v>
      </c>
      <c r="AZ29" s="269">
        <v>500</v>
      </c>
      <c r="BA29" s="269">
        <v>500</v>
      </c>
      <c r="BB29" s="269">
        <v>500</v>
      </c>
      <c r="BC29" s="269">
        <v>500</v>
      </c>
      <c r="BD29" s="269">
        <v>500</v>
      </c>
      <c r="BE29" s="493">
        <f t="shared" si="19"/>
        <v>351.97390741935482</v>
      </c>
      <c r="BF29" s="494">
        <f t="shared" si="20"/>
        <v>371.82825464285713</v>
      </c>
      <c r="BG29" s="273">
        <f t="shared" si="54"/>
        <v>4000</v>
      </c>
      <c r="BH29" s="273">
        <f t="shared" si="55"/>
        <v>6911.1911299999992</v>
      </c>
      <c r="BI29" s="274">
        <f t="shared" si="21"/>
        <v>0</v>
      </c>
      <c r="BJ29" s="275">
        <f t="shared" si="22"/>
        <v>10911.191129999999</v>
      </c>
      <c r="CG29" s="192"/>
      <c r="CH29" s="198">
        <v>19</v>
      </c>
      <c r="CI29" s="199">
        <f t="shared" si="23"/>
        <v>978.42138072744785</v>
      </c>
      <c r="CJ29" s="199">
        <f t="shared" si="24"/>
        <v>136.17424113934771</v>
      </c>
      <c r="CK29" s="199">
        <f t="shared" si="25"/>
        <v>-165.64787334549885</v>
      </c>
      <c r="CL29" s="199">
        <f t="shared" si="26"/>
        <v>307.83635084242337</v>
      </c>
      <c r="CM29" s="199">
        <f t="shared" si="27"/>
        <v>-989.83587169762222</v>
      </c>
      <c r="CN29" s="199">
        <f t="shared" si="28"/>
        <v>-769.29210231519187</v>
      </c>
      <c r="CO29" s="199">
        <f t="shared" si="29"/>
        <v>-1071.1142168000383</v>
      </c>
      <c r="CP29" s="199">
        <f t="shared" si="30"/>
        <v>-1371.8468375777911</v>
      </c>
      <c r="CQ29" s="199">
        <f t="shared" si="31"/>
        <v>-1674.7584457697317</v>
      </c>
      <c r="CR29" s="199">
        <f t="shared" si="32"/>
        <v>-1976.5805602545784</v>
      </c>
      <c r="CS29" s="199">
        <f t="shared" si="33"/>
        <v>-2330.2981581490362</v>
      </c>
      <c r="CT29" s="199">
        <f t="shared" si="34"/>
        <v>-857.56087462454184</v>
      </c>
      <c r="CU29" s="199">
        <f t="shared" si="35"/>
        <v>-2573.8080142126423</v>
      </c>
      <c r="CV29" s="199">
        <f t="shared" si="36"/>
        <v>-2950.5465250798738</v>
      </c>
      <c r="CW29" s="199">
        <f t="shared" si="37"/>
        <v>-3385.2336281230732</v>
      </c>
      <c r="CX29" s="199">
        <f t="shared" si="38"/>
        <v>-3761.972138981565</v>
      </c>
      <c r="CY29" s="199">
        <f t="shared" si="39"/>
        <v>-4329.5242305831171</v>
      </c>
      <c r="CZ29" s="199">
        <f t="shared" si="40"/>
        <v>-4723.9178207853247</v>
      </c>
      <c r="DA29" s="199">
        <f t="shared" si="41"/>
        <v>-5262.887842605006</v>
      </c>
      <c r="DB29" s="199">
        <f t="shared" si="42"/>
        <v>-4439.2081355088503</v>
      </c>
      <c r="DC29" s="199">
        <f t="shared" si="43"/>
        <v>-5378.4254050122818</v>
      </c>
      <c r="DD29" s="199">
        <f t="shared" si="44"/>
        <v>-5879.5450023346566</v>
      </c>
      <c r="DE29" s="199">
        <f t="shared" si="45"/>
        <v>-6181.3671168282417</v>
      </c>
      <c r="DF29" s="199">
        <f t="shared" si="46"/>
        <v>-6544.1825839563799</v>
      </c>
      <c r="DG29" s="199">
        <f t="shared" si="47"/>
        <v>-6071.7878534755519</v>
      </c>
      <c r="DH29" s="199">
        <f t="shared" si="48"/>
        <v>-6275.0118122856202</v>
      </c>
      <c r="DI29" s="199">
        <f t="shared" si="49"/>
        <v>-6998.0771336950793</v>
      </c>
      <c r="DJ29" s="199">
        <f t="shared" si="50"/>
        <v>-7299.8992481886644</v>
      </c>
      <c r="DK29" s="199">
        <f t="shared" si="51"/>
        <v>-7601.7213626735102</v>
      </c>
      <c r="DL29" s="199">
        <f t="shared" si="52"/>
        <v>-7978.4598735407408</v>
      </c>
      <c r="DM29" s="199">
        <f t="shared" si="53"/>
        <v>-8479.5794708631147</v>
      </c>
      <c r="DN29" s="180"/>
    </row>
    <row r="30" spans="2:118" ht="15.4" x14ac:dyDescent="0.45">
      <c r="B30" s="246"/>
      <c r="C30" s="249">
        <v>20</v>
      </c>
      <c r="D30" s="329">
        <f t="shared" si="4"/>
        <v>357.11989475806445</v>
      </c>
      <c r="E30" s="329">
        <f t="shared" si="18"/>
        <v>364.68800749999997</v>
      </c>
      <c r="F30" s="329">
        <f t="shared" si="5"/>
        <v>430.81080330645142</v>
      </c>
      <c r="G30" s="329">
        <f t="shared" si="6"/>
        <v>425.32952308333319</v>
      </c>
      <c r="H30" s="329">
        <f t="shared" si="7"/>
        <v>387.22767999999991</v>
      </c>
      <c r="I30" s="329">
        <f t="shared" si="8"/>
        <v>402.46825941666663</v>
      </c>
      <c r="J30" s="329">
        <f t="shared" si="9"/>
        <v>466.29825088709669</v>
      </c>
      <c r="K30" s="329">
        <f t="shared" si="10"/>
        <v>402.31960862903213</v>
      </c>
      <c r="L30" s="329">
        <f t="shared" si="11"/>
        <v>390.07167374999983</v>
      </c>
      <c r="M30" s="329">
        <f t="shared" si="12"/>
        <v>372.25046838709676</v>
      </c>
      <c r="N30" s="329">
        <f t="shared" si="13"/>
        <v>349.1774109166667</v>
      </c>
      <c r="O30" s="329">
        <f t="shared" si="14"/>
        <v>426.18298024193541</v>
      </c>
      <c r="P30" s="39"/>
      <c r="Q30" s="247"/>
      <c r="R30" s="35"/>
      <c r="X30" s="246"/>
      <c r="Y30" s="268">
        <v>20</v>
      </c>
      <c r="Z30" s="269">
        <v>0</v>
      </c>
      <c r="AA30" s="269">
        <v>499.04778249999998</v>
      </c>
      <c r="AB30" s="269">
        <v>499.04778249999998</v>
      </c>
      <c r="AC30" s="269">
        <v>177.61774</v>
      </c>
      <c r="AD30" s="269">
        <v>0</v>
      </c>
      <c r="AE30" s="269">
        <v>499.04778249999998</v>
      </c>
      <c r="AF30" s="269">
        <v>499.04778249999998</v>
      </c>
      <c r="AG30" s="269">
        <v>500</v>
      </c>
      <c r="AH30" s="269">
        <v>499.04778249999998</v>
      </c>
      <c r="AI30" s="269">
        <v>499.04778249999998</v>
      </c>
      <c r="AJ30" s="269">
        <v>0</v>
      </c>
      <c r="AK30" s="269">
        <v>0</v>
      </c>
      <c r="AL30" s="269">
        <v>499.04778249999998</v>
      </c>
      <c r="AM30" s="269">
        <v>499.04778249999998</v>
      </c>
      <c r="AN30" s="269">
        <v>499.04778249999998</v>
      </c>
      <c r="AO30" s="269">
        <v>499.04778249999998</v>
      </c>
      <c r="AP30" s="269">
        <v>499.04778249999998</v>
      </c>
      <c r="AQ30" s="269">
        <v>0</v>
      </c>
      <c r="AR30" s="269">
        <v>0</v>
      </c>
      <c r="AS30" s="269">
        <v>411.19112999999999</v>
      </c>
      <c r="AT30" s="269">
        <v>499.04778249999998</v>
      </c>
      <c r="AU30" s="269">
        <v>499.04778249999998</v>
      </c>
      <c r="AV30" s="269">
        <v>499.04778249999998</v>
      </c>
      <c r="AW30" s="269">
        <v>500</v>
      </c>
      <c r="AX30" s="269">
        <v>0</v>
      </c>
      <c r="AY30" s="269">
        <v>0</v>
      </c>
      <c r="AZ30" s="269">
        <v>499.04778249999998</v>
      </c>
      <c r="BA30" s="269">
        <v>499.04778249999998</v>
      </c>
      <c r="BB30" s="269">
        <v>499.04778249999998</v>
      </c>
      <c r="BC30" s="269">
        <v>499.04778249999998</v>
      </c>
      <c r="BD30" s="269">
        <v>499.04778249999998</v>
      </c>
      <c r="BE30" s="493">
        <f t="shared" si="19"/>
        <v>357.11989475806445</v>
      </c>
      <c r="BF30" s="494">
        <f t="shared" si="20"/>
        <v>377.55960553571418</v>
      </c>
      <c r="BG30" s="273">
        <f t="shared" si="54"/>
        <v>3993.3344775</v>
      </c>
      <c r="BH30" s="273">
        <f t="shared" si="55"/>
        <v>7077.3822599999967</v>
      </c>
      <c r="BI30" s="274">
        <f t="shared" si="21"/>
        <v>0</v>
      </c>
      <c r="BJ30" s="275">
        <f t="shared" si="22"/>
        <v>11070.716737499997</v>
      </c>
      <c r="CG30" s="192"/>
      <c r="CH30" s="198">
        <v>20</v>
      </c>
      <c r="CI30" s="199">
        <f t="shared" si="23"/>
        <v>978.42138072744785</v>
      </c>
      <c r="CJ30" s="199">
        <f t="shared" si="24"/>
        <v>-434.81864501625864</v>
      </c>
      <c r="CK30" s="199">
        <f t="shared" si="25"/>
        <v>-736.64075950110521</v>
      </c>
      <c r="CL30" s="199">
        <f t="shared" si="26"/>
        <v>104.61239203235476</v>
      </c>
      <c r="CM30" s="199">
        <f t="shared" si="27"/>
        <v>-989.83587169762222</v>
      </c>
      <c r="CN30" s="199">
        <f t="shared" si="28"/>
        <v>-1340.2849884707982</v>
      </c>
      <c r="CO30" s="199">
        <f t="shared" si="29"/>
        <v>-1642.1071029556447</v>
      </c>
      <c r="CP30" s="199">
        <f t="shared" si="30"/>
        <v>-1943.9292174404914</v>
      </c>
      <c r="CQ30" s="199">
        <f t="shared" si="31"/>
        <v>-2245.751331925338</v>
      </c>
      <c r="CR30" s="199">
        <f t="shared" si="32"/>
        <v>-2547.5734464101847</v>
      </c>
      <c r="CS30" s="199">
        <f t="shared" si="33"/>
        <v>-2330.2981581490362</v>
      </c>
      <c r="CT30" s="199">
        <f t="shared" si="34"/>
        <v>-857.56087462454184</v>
      </c>
      <c r="CU30" s="199">
        <f t="shared" si="35"/>
        <v>-3144.8009003682487</v>
      </c>
      <c r="CV30" s="199">
        <f t="shared" si="36"/>
        <v>-3521.5394112354802</v>
      </c>
      <c r="CW30" s="199">
        <f t="shared" si="37"/>
        <v>-3956.2265142786796</v>
      </c>
      <c r="CX30" s="199">
        <f t="shared" si="38"/>
        <v>-4332.9650251371713</v>
      </c>
      <c r="CY30" s="199">
        <f t="shared" si="39"/>
        <v>-4900.5171167387234</v>
      </c>
      <c r="CZ30" s="199">
        <f t="shared" si="40"/>
        <v>-4723.9178207853247</v>
      </c>
      <c r="DA30" s="199">
        <f t="shared" si="41"/>
        <v>-5262.887842605006</v>
      </c>
      <c r="DB30" s="199">
        <f t="shared" si="42"/>
        <v>-4909.6785359665164</v>
      </c>
      <c r="DC30" s="199">
        <f t="shared" si="43"/>
        <v>-5949.4182911678881</v>
      </c>
      <c r="DD30" s="199">
        <f t="shared" si="44"/>
        <v>-6450.537888490263</v>
      </c>
      <c r="DE30" s="199">
        <f t="shared" si="45"/>
        <v>-6752.3600029838481</v>
      </c>
      <c r="DF30" s="199">
        <f t="shared" si="46"/>
        <v>-7116.2649638190796</v>
      </c>
      <c r="DG30" s="199">
        <f t="shared" si="47"/>
        <v>-6071.7878534755519</v>
      </c>
      <c r="DH30" s="199">
        <f t="shared" si="48"/>
        <v>-6275.0118122856202</v>
      </c>
      <c r="DI30" s="199">
        <f t="shared" si="49"/>
        <v>-7569.0700198506856</v>
      </c>
      <c r="DJ30" s="199">
        <f t="shared" si="50"/>
        <v>-7870.8921343442707</v>
      </c>
      <c r="DK30" s="199">
        <f t="shared" si="51"/>
        <v>-8172.7142488291165</v>
      </c>
      <c r="DL30" s="199">
        <f t="shared" si="52"/>
        <v>-8549.4527596963471</v>
      </c>
      <c r="DM30" s="199">
        <f t="shared" si="53"/>
        <v>-9050.572357018722</v>
      </c>
      <c r="DN30" s="180"/>
    </row>
    <row r="31" spans="2:118" ht="15.4" x14ac:dyDescent="0.45">
      <c r="B31" s="246"/>
      <c r="C31" s="249">
        <v>21</v>
      </c>
      <c r="D31" s="329">
        <f t="shared" si="4"/>
        <v>32.258064516129032</v>
      </c>
      <c r="E31" s="329">
        <f t="shared" si="18"/>
        <v>51.592797586206892</v>
      </c>
      <c r="F31" s="329">
        <f t="shared" si="5"/>
        <v>392.788398064516</v>
      </c>
      <c r="G31" s="329">
        <f t="shared" si="6"/>
        <v>389.08771566666655</v>
      </c>
      <c r="H31" s="329">
        <f t="shared" si="7"/>
        <v>239.76990161290328</v>
      </c>
      <c r="I31" s="329">
        <f t="shared" si="8"/>
        <v>11.396700083333334</v>
      </c>
      <c r="J31" s="329">
        <f t="shared" si="9"/>
        <v>48.694263709677422</v>
      </c>
      <c r="K31" s="329">
        <f t="shared" si="10"/>
        <v>46.966089838709678</v>
      </c>
      <c r="L31" s="329">
        <f t="shared" si="11"/>
        <v>49.158817333333332</v>
      </c>
      <c r="M31" s="329">
        <f t="shared" si="12"/>
        <v>48.006880806451612</v>
      </c>
      <c r="N31" s="329">
        <f t="shared" si="13"/>
        <v>68.531854999999993</v>
      </c>
      <c r="O31" s="329">
        <f t="shared" si="14"/>
        <v>70.717988870967744</v>
      </c>
      <c r="P31" s="39"/>
      <c r="Q31" s="247"/>
      <c r="R31" s="35"/>
      <c r="X31" s="246"/>
      <c r="Y31" s="268">
        <v>21</v>
      </c>
      <c r="Z31" s="269">
        <v>0</v>
      </c>
      <c r="AA31" s="269">
        <v>0</v>
      </c>
      <c r="AB31" s="269">
        <v>0</v>
      </c>
      <c r="AC31" s="269">
        <v>0</v>
      </c>
      <c r="AD31" s="269">
        <v>0</v>
      </c>
      <c r="AE31" s="269">
        <v>0</v>
      </c>
      <c r="AF31" s="269">
        <v>0</v>
      </c>
      <c r="AG31" s="269">
        <v>0</v>
      </c>
      <c r="AH31" s="269">
        <v>0</v>
      </c>
      <c r="AI31" s="269">
        <v>0</v>
      </c>
      <c r="AJ31" s="269">
        <v>411.19112999999999</v>
      </c>
      <c r="AK31" s="269">
        <v>0</v>
      </c>
      <c r="AL31" s="269">
        <v>0</v>
      </c>
      <c r="AM31" s="269">
        <v>0</v>
      </c>
      <c r="AN31" s="269">
        <v>0</v>
      </c>
      <c r="AO31" s="269">
        <v>0</v>
      </c>
      <c r="AP31" s="269">
        <v>0</v>
      </c>
      <c r="AQ31" s="269">
        <v>0</v>
      </c>
      <c r="AR31" s="269">
        <v>0</v>
      </c>
      <c r="AS31" s="269">
        <v>411.19112999999999</v>
      </c>
      <c r="AT31" s="269">
        <v>0</v>
      </c>
      <c r="AU31" s="269">
        <v>0</v>
      </c>
      <c r="AV31" s="269">
        <v>0</v>
      </c>
      <c r="AW31" s="269">
        <v>0</v>
      </c>
      <c r="AX31" s="269">
        <v>177.61774</v>
      </c>
      <c r="AY31" s="269">
        <v>0</v>
      </c>
      <c r="AZ31" s="269">
        <v>0</v>
      </c>
      <c r="BA31" s="269">
        <v>0</v>
      </c>
      <c r="BB31" s="269">
        <v>0</v>
      </c>
      <c r="BC31" s="269">
        <v>0</v>
      </c>
      <c r="BD31" s="269">
        <v>0</v>
      </c>
      <c r="BE31" s="493">
        <f t="shared" si="19"/>
        <v>32.258064516129032</v>
      </c>
      <c r="BF31" s="494">
        <f t="shared" si="20"/>
        <v>35.714285714285715</v>
      </c>
      <c r="BG31" s="273">
        <f t="shared" si="54"/>
        <v>0</v>
      </c>
      <c r="BH31" s="273">
        <f t="shared" si="55"/>
        <v>1000</v>
      </c>
      <c r="BI31" s="274">
        <f t="shared" si="21"/>
        <v>0</v>
      </c>
      <c r="BJ31" s="275">
        <f t="shared" si="22"/>
        <v>1000</v>
      </c>
      <c r="CG31" s="192"/>
      <c r="CH31" s="198">
        <v>21</v>
      </c>
      <c r="CI31" s="199">
        <f t="shared" si="23"/>
        <v>978.42138072744785</v>
      </c>
      <c r="CJ31" s="199">
        <f t="shared" si="24"/>
        <v>-434.81864501625864</v>
      </c>
      <c r="CK31" s="199">
        <f t="shared" si="25"/>
        <v>-736.64075950110521</v>
      </c>
      <c r="CL31" s="199">
        <f t="shared" si="26"/>
        <v>104.61239203235476</v>
      </c>
      <c r="CM31" s="199">
        <f t="shared" si="27"/>
        <v>-989.83587169762222</v>
      </c>
      <c r="CN31" s="199">
        <f t="shared" si="28"/>
        <v>-1340.2849884707982</v>
      </c>
      <c r="CO31" s="199">
        <f t="shared" si="29"/>
        <v>-1642.1071029556447</v>
      </c>
      <c r="CP31" s="199">
        <f t="shared" si="30"/>
        <v>-1943.9292174404914</v>
      </c>
      <c r="CQ31" s="199">
        <f t="shared" si="31"/>
        <v>-2245.751331925338</v>
      </c>
      <c r="CR31" s="199">
        <f t="shared" si="32"/>
        <v>-2547.5734464101847</v>
      </c>
      <c r="CS31" s="199">
        <f t="shared" si="33"/>
        <v>-2800.7685586067018</v>
      </c>
      <c r="CT31" s="199">
        <f t="shared" si="34"/>
        <v>-857.56087462454184</v>
      </c>
      <c r="CU31" s="199">
        <f t="shared" si="35"/>
        <v>-3144.8009003682487</v>
      </c>
      <c r="CV31" s="199">
        <f t="shared" si="36"/>
        <v>-3521.5394112354802</v>
      </c>
      <c r="CW31" s="199">
        <f t="shared" si="37"/>
        <v>-3956.2265142786796</v>
      </c>
      <c r="CX31" s="199">
        <f t="shared" si="38"/>
        <v>-4332.9650251371713</v>
      </c>
      <c r="CY31" s="199">
        <f t="shared" si="39"/>
        <v>-4900.5171167387234</v>
      </c>
      <c r="CZ31" s="199">
        <f t="shared" si="40"/>
        <v>-4723.9178207853247</v>
      </c>
      <c r="DA31" s="199">
        <f t="shared" si="41"/>
        <v>-5262.887842605006</v>
      </c>
      <c r="DB31" s="199">
        <f t="shared" si="42"/>
        <v>-5380.1489364241825</v>
      </c>
      <c r="DC31" s="199">
        <f t="shared" si="43"/>
        <v>-5949.4182911678881</v>
      </c>
      <c r="DD31" s="199">
        <f t="shared" si="44"/>
        <v>-6450.537888490263</v>
      </c>
      <c r="DE31" s="199">
        <f t="shared" si="45"/>
        <v>-6752.3600029838481</v>
      </c>
      <c r="DF31" s="199">
        <f t="shared" si="46"/>
        <v>-7116.2649638190796</v>
      </c>
      <c r="DG31" s="199">
        <f t="shared" si="47"/>
        <v>-6275.0118122856202</v>
      </c>
      <c r="DH31" s="199">
        <f t="shared" si="48"/>
        <v>-6275.0118122856202</v>
      </c>
      <c r="DI31" s="199">
        <f t="shared" si="49"/>
        <v>-7569.0700198506856</v>
      </c>
      <c r="DJ31" s="199">
        <f t="shared" si="50"/>
        <v>-7870.8921343442707</v>
      </c>
      <c r="DK31" s="199">
        <f t="shared" si="51"/>
        <v>-8172.7142488291165</v>
      </c>
      <c r="DL31" s="199">
        <f t="shared" si="52"/>
        <v>-8549.4527596963471</v>
      </c>
      <c r="DM31" s="199">
        <f t="shared" si="53"/>
        <v>-9050.572357018722</v>
      </c>
      <c r="DN31" s="180"/>
    </row>
    <row r="32" spans="2:118" ht="15.4" x14ac:dyDescent="0.45">
      <c r="B32" s="246"/>
      <c r="C32" s="249">
        <v>22</v>
      </c>
      <c r="D32" s="329">
        <f t="shared" si="4"/>
        <v>13.26423</v>
      </c>
      <c r="E32" s="329">
        <f t="shared" si="18"/>
        <v>1.4655172413793103</v>
      </c>
      <c r="F32" s="329">
        <f t="shared" si="5"/>
        <v>13.26423</v>
      </c>
      <c r="G32" s="329">
        <f t="shared" si="6"/>
        <v>17.956370999999997</v>
      </c>
      <c r="H32" s="329">
        <f t="shared" si="7"/>
        <v>36.893151532258067</v>
      </c>
      <c r="I32" s="329">
        <f t="shared" si="8"/>
        <v>46.78577966666667</v>
      </c>
      <c r="J32" s="329">
        <f t="shared" si="9"/>
        <v>67.411647983870964</v>
      </c>
      <c r="K32" s="329">
        <f t="shared" si="10"/>
        <v>62.496091209677409</v>
      </c>
      <c r="L32" s="329">
        <f t="shared" si="11"/>
        <v>83.174630416666687</v>
      </c>
      <c r="M32" s="329">
        <f t="shared" si="12"/>
        <v>26.528459999999999</v>
      </c>
      <c r="N32" s="329">
        <f t="shared" si="13"/>
        <v>40.158588499999993</v>
      </c>
      <c r="O32" s="329">
        <f t="shared" si="14"/>
        <v>32.473081370967741</v>
      </c>
      <c r="P32" s="39"/>
      <c r="Q32" s="247"/>
      <c r="R32" s="35"/>
      <c r="X32" s="246"/>
      <c r="Y32" s="268">
        <v>22</v>
      </c>
      <c r="Z32" s="269">
        <v>0</v>
      </c>
      <c r="AA32" s="269">
        <v>0</v>
      </c>
      <c r="AB32" s="269">
        <v>0</v>
      </c>
      <c r="AC32" s="269">
        <v>0</v>
      </c>
      <c r="AD32" s="269">
        <v>0</v>
      </c>
      <c r="AE32" s="269">
        <v>0</v>
      </c>
      <c r="AF32" s="269">
        <v>0</v>
      </c>
      <c r="AG32" s="269">
        <v>0</v>
      </c>
      <c r="AH32" s="269">
        <v>0</v>
      </c>
      <c r="AI32" s="269">
        <v>0</v>
      </c>
      <c r="AJ32" s="269">
        <v>0</v>
      </c>
      <c r="AK32" s="269">
        <v>0</v>
      </c>
      <c r="AL32" s="269">
        <v>0</v>
      </c>
      <c r="AM32" s="269">
        <v>0</v>
      </c>
      <c r="AN32" s="269">
        <v>0</v>
      </c>
      <c r="AO32" s="269">
        <v>0</v>
      </c>
      <c r="AP32" s="269">
        <v>0</v>
      </c>
      <c r="AQ32" s="269">
        <v>411.19112999999999</v>
      </c>
      <c r="AR32" s="269">
        <v>0</v>
      </c>
      <c r="AS32" s="269">
        <v>0</v>
      </c>
      <c r="AT32" s="269">
        <v>0</v>
      </c>
      <c r="AU32" s="269">
        <v>0</v>
      </c>
      <c r="AV32" s="269">
        <v>0</v>
      </c>
      <c r="AW32" s="269">
        <v>0</v>
      </c>
      <c r="AX32" s="269">
        <v>0</v>
      </c>
      <c r="AY32" s="269">
        <v>0</v>
      </c>
      <c r="AZ32" s="269">
        <v>0</v>
      </c>
      <c r="BA32" s="269">
        <v>0</v>
      </c>
      <c r="BB32" s="269">
        <v>0</v>
      </c>
      <c r="BC32" s="269">
        <v>0</v>
      </c>
      <c r="BD32" s="269">
        <v>0</v>
      </c>
      <c r="BE32" s="493">
        <f t="shared" si="19"/>
        <v>13.26423</v>
      </c>
      <c r="BF32" s="494">
        <f t="shared" si="20"/>
        <v>14.685397499999999</v>
      </c>
      <c r="BG32" s="273">
        <f t="shared" si="54"/>
        <v>0</v>
      </c>
      <c r="BH32" s="273">
        <f t="shared" si="55"/>
        <v>411.19112999999999</v>
      </c>
      <c r="BI32" s="274">
        <f t="shared" si="21"/>
        <v>0</v>
      </c>
      <c r="BJ32" s="275">
        <f t="shared" si="22"/>
        <v>411.19112999999999</v>
      </c>
      <c r="BM32" s="14" t="s">
        <v>123</v>
      </c>
      <c r="CG32" s="192"/>
      <c r="CH32" s="198">
        <v>22</v>
      </c>
      <c r="CI32" s="199">
        <f t="shared" si="23"/>
        <v>978.42138072744785</v>
      </c>
      <c r="CJ32" s="199">
        <f t="shared" si="24"/>
        <v>-434.81864501625864</v>
      </c>
      <c r="CK32" s="199">
        <f t="shared" si="25"/>
        <v>-736.64075950110521</v>
      </c>
      <c r="CL32" s="199">
        <f t="shared" si="26"/>
        <v>104.61239203235476</v>
      </c>
      <c r="CM32" s="199">
        <f t="shared" si="27"/>
        <v>-989.83587169762222</v>
      </c>
      <c r="CN32" s="199">
        <f t="shared" si="28"/>
        <v>-1340.2849884707982</v>
      </c>
      <c r="CO32" s="199">
        <f t="shared" si="29"/>
        <v>-1642.1071029556447</v>
      </c>
      <c r="CP32" s="199">
        <f t="shared" si="30"/>
        <v>-1943.9292174404914</v>
      </c>
      <c r="CQ32" s="199">
        <f t="shared" si="31"/>
        <v>-2245.751331925338</v>
      </c>
      <c r="CR32" s="199">
        <f t="shared" si="32"/>
        <v>-2547.5734464101847</v>
      </c>
      <c r="CS32" s="199">
        <f t="shared" si="33"/>
        <v>-2800.7685586067018</v>
      </c>
      <c r="CT32" s="199">
        <f t="shared" si="34"/>
        <v>-857.56087462454184</v>
      </c>
      <c r="CU32" s="199">
        <f t="shared" si="35"/>
        <v>-3144.8009003682487</v>
      </c>
      <c r="CV32" s="199">
        <f t="shared" si="36"/>
        <v>-3521.5394112354802</v>
      </c>
      <c r="CW32" s="199">
        <f t="shared" si="37"/>
        <v>-3956.2265142786796</v>
      </c>
      <c r="CX32" s="199">
        <f t="shared" si="38"/>
        <v>-4332.9650251371713</v>
      </c>
      <c r="CY32" s="199">
        <f t="shared" si="39"/>
        <v>-4900.5171167387234</v>
      </c>
      <c r="CZ32" s="199">
        <f t="shared" si="40"/>
        <v>-5194.3882212429908</v>
      </c>
      <c r="DA32" s="199">
        <f t="shared" si="41"/>
        <v>-5262.887842605006</v>
      </c>
      <c r="DB32" s="199">
        <f t="shared" si="42"/>
        <v>-5380.1489364241825</v>
      </c>
      <c r="DC32" s="199">
        <f t="shared" si="43"/>
        <v>-5949.4182911678881</v>
      </c>
      <c r="DD32" s="199">
        <f t="shared" si="44"/>
        <v>-6450.537888490263</v>
      </c>
      <c r="DE32" s="199">
        <f t="shared" si="45"/>
        <v>-6752.3600029838481</v>
      </c>
      <c r="DF32" s="199">
        <f t="shared" si="46"/>
        <v>-7116.2649638190796</v>
      </c>
      <c r="DG32" s="199">
        <f t="shared" si="47"/>
        <v>-6275.0118122856202</v>
      </c>
      <c r="DH32" s="199">
        <f t="shared" si="48"/>
        <v>-6275.0118122856202</v>
      </c>
      <c r="DI32" s="199">
        <f t="shared" si="49"/>
        <v>-7569.0700198506856</v>
      </c>
      <c r="DJ32" s="199">
        <f t="shared" si="50"/>
        <v>-7870.8921343442707</v>
      </c>
      <c r="DK32" s="199">
        <f t="shared" si="51"/>
        <v>-8172.7142488291165</v>
      </c>
      <c r="DL32" s="199">
        <f t="shared" si="52"/>
        <v>-8549.4527596963471</v>
      </c>
      <c r="DM32" s="199">
        <f t="shared" si="53"/>
        <v>-9050.572357018722</v>
      </c>
      <c r="DN32" s="180"/>
    </row>
    <row r="33" spans="2:118" ht="15.4" x14ac:dyDescent="0.45">
      <c r="B33" s="246"/>
      <c r="C33" s="249">
        <v>23</v>
      </c>
      <c r="D33" s="329">
        <f t="shared" si="4"/>
        <v>4.112903225806452</v>
      </c>
      <c r="E33" s="329">
        <f t="shared" si="18"/>
        <v>18.57555620689655</v>
      </c>
      <c r="F33" s="329">
        <f t="shared" si="5"/>
        <v>14.170427822580644</v>
      </c>
      <c r="G33" s="329">
        <f t="shared" si="6"/>
        <v>1.4166666666666667</v>
      </c>
      <c r="H33" s="329">
        <f t="shared" si="7"/>
        <v>0</v>
      </c>
      <c r="I33" s="329">
        <f t="shared" si="8"/>
        <v>77.428555083333322</v>
      </c>
      <c r="J33" s="329">
        <f t="shared" si="9"/>
        <v>0.92150080645161281</v>
      </c>
      <c r="K33" s="329">
        <f t="shared" si="10"/>
        <v>90.533799435483871</v>
      </c>
      <c r="L33" s="329">
        <f t="shared" si="11"/>
        <v>33.079408666666666</v>
      </c>
      <c r="M33" s="329">
        <f t="shared" si="12"/>
        <v>34.754266451612899</v>
      </c>
      <c r="N33" s="329">
        <f t="shared" si="13"/>
        <v>42.99607533333333</v>
      </c>
      <c r="O33" s="329">
        <f t="shared" si="14"/>
        <v>0</v>
      </c>
      <c r="P33" s="39"/>
      <c r="Q33" s="247"/>
      <c r="X33" s="246"/>
      <c r="Y33" s="268">
        <v>23</v>
      </c>
      <c r="Z33" s="269">
        <v>0</v>
      </c>
      <c r="AA33" s="269">
        <v>0</v>
      </c>
      <c r="AB33" s="269">
        <v>0</v>
      </c>
      <c r="AC33" s="269">
        <v>0</v>
      </c>
      <c r="AD33" s="269">
        <v>42.5</v>
      </c>
      <c r="AE33" s="269">
        <v>0</v>
      </c>
      <c r="AF33" s="269">
        <v>0</v>
      </c>
      <c r="AG33" s="269">
        <v>0</v>
      </c>
      <c r="AH33" s="269">
        <v>0</v>
      </c>
      <c r="AI33" s="269">
        <v>0</v>
      </c>
      <c r="AJ33" s="269">
        <v>0</v>
      </c>
      <c r="AK33" s="269">
        <v>0</v>
      </c>
      <c r="AL33" s="269">
        <v>0</v>
      </c>
      <c r="AM33" s="269">
        <v>0</v>
      </c>
      <c r="AN33" s="269">
        <v>0</v>
      </c>
      <c r="AO33" s="269">
        <v>0</v>
      </c>
      <c r="AP33" s="269">
        <v>0</v>
      </c>
      <c r="AQ33" s="269">
        <v>42.5</v>
      </c>
      <c r="AR33" s="269">
        <v>42.5</v>
      </c>
      <c r="AS33" s="269">
        <v>0</v>
      </c>
      <c r="AT33" s="269">
        <v>0</v>
      </c>
      <c r="AU33" s="269">
        <v>0</v>
      </c>
      <c r="AV33" s="269">
        <v>0</v>
      </c>
      <c r="AW33" s="269">
        <v>0</v>
      </c>
      <c r="AX33" s="269">
        <v>0</v>
      </c>
      <c r="AY33" s="269">
        <v>0</v>
      </c>
      <c r="AZ33" s="269">
        <v>0</v>
      </c>
      <c r="BA33" s="269">
        <v>0</v>
      </c>
      <c r="BB33" s="269">
        <v>0</v>
      </c>
      <c r="BC33" s="269">
        <v>0</v>
      </c>
      <c r="BD33" s="269">
        <v>0</v>
      </c>
      <c r="BE33" s="493">
        <f t="shared" si="19"/>
        <v>4.112903225806452</v>
      </c>
      <c r="BF33" s="494">
        <f t="shared" si="20"/>
        <v>4.5535714285714288</v>
      </c>
      <c r="BG33" s="273">
        <f t="shared" si="54"/>
        <v>0</v>
      </c>
      <c r="BH33" s="273">
        <f t="shared" si="55"/>
        <v>127.5</v>
      </c>
      <c r="BI33" s="274">
        <f t="shared" si="21"/>
        <v>0</v>
      </c>
      <c r="BJ33" s="275">
        <f t="shared" si="22"/>
        <v>127.5</v>
      </c>
      <c r="BL33" s="14">
        <f>COUNTIF(Z11:BD34,"&gt;"&amp;MxDisch1)</f>
        <v>0</v>
      </c>
      <c r="BM33" s="14" t="s">
        <v>124</v>
      </c>
      <c r="CG33" s="192"/>
      <c r="CH33" s="198">
        <v>23</v>
      </c>
      <c r="CI33" s="199">
        <f t="shared" si="23"/>
        <v>978.42138072744785</v>
      </c>
      <c r="CJ33" s="199">
        <f t="shared" si="24"/>
        <v>-434.81864501625864</v>
      </c>
      <c r="CK33" s="199">
        <f t="shared" si="25"/>
        <v>-736.64075950110521</v>
      </c>
      <c r="CL33" s="199">
        <f t="shared" si="26"/>
        <v>104.61239203235476</v>
      </c>
      <c r="CM33" s="199">
        <f t="shared" si="27"/>
        <v>-1038.4628739859518</v>
      </c>
      <c r="CN33" s="199">
        <f t="shared" si="28"/>
        <v>-1340.2849884707982</v>
      </c>
      <c r="CO33" s="199">
        <f t="shared" si="29"/>
        <v>-1642.1071029556447</v>
      </c>
      <c r="CP33" s="199">
        <f t="shared" si="30"/>
        <v>-1943.9292174404914</v>
      </c>
      <c r="CQ33" s="199">
        <f t="shared" si="31"/>
        <v>-2245.751331925338</v>
      </c>
      <c r="CR33" s="199">
        <f t="shared" si="32"/>
        <v>-2547.5734464101847</v>
      </c>
      <c r="CS33" s="199">
        <f t="shared" si="33"/>
        <v>-2800.7685586067018</v>
      </c>
      <c r="CT33" s="199">
        <f t="shared" si="34"/>
        <v>-857.56087462454184</v>
      </c>
      <c r="CU33" s="199">
        <f t="shared" si="35"/>
        <v>-3144.8009003682487</v>
      </c>
      <c r="CV33" s="199">
        <f t="shared" si="36"/>
        <v>-3521.5394112354802</v>
      </c>
      <c r="CW33" s="199">
        <f t="shared" si="37"/>
        <v>-3956.2265142786796</v>
      </c>
      <c r="CX33" s="199">
        <f t="shared" si="38"/>
        <v>-4332.9650251371713</v>
      </c>
      <c r="CY33" s="199">
        <f t="shared" si="39"/>
        <v>-4900.5171167387234</v>
      </c>
      <c r="CZ33" s="199">
        <f t="shared" si="40"/>
        <v>-5243.0152235313199</v>
      </c>
      <c r="DA33" s="199">
        <f t="shared" si="41"/>
        <v>-5311.5148448933351</v>
      </c>
      <c r="DB33" s="199">
        <f t="shared" si="42"/>
        <v>-5380.1489364241825</v>
      </c>
      <c r="DC33" s="199">
        <f t="shared" si="43"/>
        <v>-5949.4182911678881</v>
      </c>
      <c r="DD33" s="199">
        <f t="shared" si="44"/>
        <v>-6450.537888490263</v>
      </c>
      <c r="DE33" s="199">
        <f t="shared" si="45"/>
        <v>-6752.3600029838481</v>
      </c>
      <c r="DF33" s="199">
        <f t="shared" si="46"/>
        <v>-7116.2649638190796</v>
      </c>
      <c r="DG33" s="199">
        <f t="shared" si="47"/>
        <v>-6275.0118122856202</v>
      </c>
      <c r="DH33" s="199">
        <f t="shared" si="48"/>
        <v>-6275.0118122856202</v>
      </c>
      <c r="DI33" s="199">
        <f t="shared" si="49"/>
        <v>-7569.0700198506856</v>
      </c>
      <c r="DJ33" s="199">
        <f t="shared" si="50"/>
        <v>-7870.8921343442707</v>
      </c>
      <c r="DK33" s="199">
        <f t="shared" si="51"/>
        <v>-8172.7142488291165</v>
      </c>
      <c r="DL33" s="199">
        <f t="shared" si="52"/>
        <v>-8549.4527596963471</v>
      </c>
      <c r="DM33" s="199">
        <f t="shared" si="53"/>
        <v>-9050.572357018722</v>
      </c>
      <c r="DN33" s="180"/>
    </row>
    <row r="34" spans="2:118" ht="15.4" x14ac:dyDescent="0.45">
      <c r="B34" s="246"/>
      <c r="C34" s="250">
        <v>24</v>
      </c>
      <c r="D34" s="330">
        <f t="shared" si="4"/>
        <v>0</v>
      </c>
      <c r="E34" s="330">
        <f t="shared" si="18"/>
        <v>0</v>
      </c>
      <c r="F34" s="330">
        <f t="shared" si="5"/>
        <v>0</v>
      </c>
      <c r="G34" s="330">
        <f t="shared" si="6"/>
        <v>0</v>
      </c>
      <c r="H34" s="330">
        <f t="shared" si="7"/>
        <v>0</v>
      </c>
      <c r="I34" s="330">
        <f t="shared" si="8"/>
        <v>16.539704333333333</v>
      </c>
      <c r="J34" s="330">
        <f t="shared" si="9"/>
        <v>16.006165483870966</v>
      </c>
      <c r="K34" s="330">
        <f t="shared" si="10"/>
        <v>16.006165483870966</v>
      </c>
      <c r="L34" s="330">
        <f t="shared" si="11"/>
        <v>16.539704333333333</v>
      </c>
      <c r="M34" s="330">
        <f t="shared" si="12"/>
        <v>0</v>
      </c>
      <c r="N34" s="330">
        <f t="shared" si="13"/>
        <v>0</v>
      </c>
      <c r="O34" s="330">
        <f t="shared" si="14"/>
        <v>1.3709677419354838</v>
      </c>
      <c r="P34" s="39"/>
      <c r="Q34" s="247"/>
      <c r="X34" s="246"/>
      <c r="Y34" s="276">
        <v>24</v>
      </c>
      <c r="Z34" s="277">
        <v>0</v>
      </c>
      <c r="AA34" s="277">
        <v>0</v>
      </c>
      <c r="AB34" s="277">
        <v>0</v>
      </c>
      <c r="AC34" s="277">
        <v>0</v>
      </c>
      <c r="AD34" s="277">
        <v>0</v>
      </c>
      <c r="AE34" s="277">
        <v>0</v>
      </c>
      <c r="AF34" s="277">
        <v>0</v>
      </c>
      <c r="AG34" s="277">
        <v>0</v>
      </c>
      <c r="AH34" s="277">
        <v>0</v>
      </c>
      <c r="AI34" s="277">
        <v>0</v>
      </c>
      <c r="AJ34" s="277">
        <v>0</v>
      </c>
      <c r="AK34" s="277">
        <v>0</v>
      </c>
      <c r="AL34" s="277">
        <v>0</v>
      </c>
      <c r="AM34" s="277">
        <v>0</v>
      </c>
      <c r="AN34" s="277">
        <v>0</v>
      </c>
      <c r="AO34" s="277">
        <v>0</v>
      </c>
      <c r="AP34" s="277">
        <v>0</v>
      </c>
      <c r="AQ34" s="277">
        <v>0</v>
      </c>
      <c r="AR34" s="277">
        <v>0</v>
      </c>
      <c r="AS34" s="277">
        <v>0</v>
      </c>
      <c r="AT34" s="277">
        <v>0</v>
      </c>
      <c r="AU34" s="277">
        <v>0</v>
      </c>
      <c r="AV34" s="277">
        <v>0</v>
      </c>
      <c r="AW34" s="277">
        <v>0</v>
      </c>
      <c r="AX34" s="277">
        <v>0</v>
      </c>
      <c r="AY34" s="277">
        <v>0</v>
      </c>
      <c r="AZ34" s="277">
        <v>0</v>
      </c>
      <c r="BA34" s="277">
        <v>0</v>
      </c>
      <c r="BB34" s="277">
        <v>0</v>
      </c>
      <c r="BC34" s="277">
        <v>0</v>
      </c>
      <c r="BD34" s="277">
        <v>0</v>
      </c>
      <c r="BE34" s="491">
        <f t="shared" si="19"/>
        <v>0</v>
      </c>
      <c r="BF34" s="492">
        <f t="shared" si="20"/>
        <v>0</v>
      </c>
      <c r="BG34" s="278">
        <f>SUM($Z34:$BD34)</f>
        <v>0</v>
      </c>
      <c r="BH34" s="278">
        <v>0</v>
      </c>
      <c r="BI34" s="279">
        <f t="shared" si="21"/>
        <v>0</v>
      </c>
      <c r="BJ34" s="280">
        <f t="shared" si="22"/>
        <v>0</v>
      </c>
      <c r="BL34" s="14">
        <f>COUNTIF(Z11:BD34,"&lt;"&amp;-MxChgRate1)</f>
        <v>0</v>
      </c>
      <c r="BM34" s="14" t="s">
        <v>125</v>
      </c>
      <c r="CG34" s="192"/>
      <c r="CH34" s="366">
        <v>24</v>
      </c>
      <c r="CI34" s="201">
        <f t="shared" si="23"/>
        <v>978.42138072744785</v>
      </c>
      <c r="CJ34" s="201">
        <f t="shared" si="24"/>
        <v>-434.81864501625864</v>
      </c>
      <c r="CK34" s="201">
        <f t="shared" si="25"/>
        <v>-736.64075950110521</v>
      </c>
      <c r="CL34" s="201">
        <f t="shared" si="26"/>
        <v>104.61239203235476</v>
      </c>
      <c r="CM34" s="201">
        <f t="shared" si="27"/>
        <v>-1038.4628739859518</v>
      </c>
      <c r="CN34" s="201">
        <f t="shared" si="28"/>
        <v>-1340.2849884707982</v>
      </c>
      <c r="CO34" s="201">
        <f t="shared" si="29"/>
        <v>-1642.1071029556447</v>
      </c>
      <c r="CP34" s="201">
        <f t="shared" si="30"/>
        <v>-1943.9292174404914</v>
      </c>
      <c r="CQ34" s="201">
        <f t="shared" si="31"/>
        <v>-2245.751331925338</v>
      </c>
      <c r="CR34" s="201">
        <f t="shared" si="32"/>
        <v>-2547.5734464101847</v>
      </c>
      <c r="CS34" s="201">
        <f t="shared" si="33"/>
        <v>-2800.7685586067018</v>
      </c>
      <c r="CT34" s="201">
        <f t="shared" si="34"/>
        <v>-857.56087462454184</v>
      </c>
      <c r="CU34" s="201">
        <f t="shared" si="35"/>
        <v>-3144.8009003682487</v>
      </c>
      <c r="CV34" s="201">
        <f t="shared" si="36"/>
        <v>-3521.5394112354802</v>
      </c>
      <c r="CW34" s="201">
        <f t="shared" si="37"/>
        <v>-3956.2265142786796</v>
      </c>
      <c r="CX34" s="201">
        <f t="shared" si="38"/>
        <v>-4332.9650251371713</v>
      </c>
      <c r="CY34" s="201">
        <f t="shared" si="39"/>
        <v>-4900.5171167387234</v>
      </c>
      <c r="CZ34" s="201">
        <f t="shared" si="40"/>
        <v>-5243.0152235313199</v>
      </c>
      <c r="DA34" s="201">
        <f t="shared" si="41"/>
        <v>-5311.5148448933351</v>
      </c>
      <c r="DB34" s="201">
        <f t="shared" si="42"/>
        <v>-5380.1489364241825</v>
      </c>
      <c r="DC34" s="201">
        <f t="shared" si="43"/>
        <v>-5949.4182911678881</v>
      </c>
      <c r="DD34" s="201">
        <f t="shared" si="44"/>
        <v>-6450.537888490263</v>
      </c>
      <c r="DE34" s="201">
        <f t="shared" si="45"/>
        <v>-6752.3600029838481</v>
      </c>
      <c r="DF34" s="201">
        <f t="shared" si="46"/>
        <v>-7116.2649638190796</v>
      </c>
      <c r="DG34" s="201">
        <f t="shared" si="47"/>
        <v>-6275.0118122856202</v>
      </c>
      <c r="DH34" s="201">
        <f t="shared" si="48"/>
        <v>-6275.0118122856202</v>
      </c>
      <c r="DI34" s="201">
        <f t="shared" si="49"/>
        <v>-7569.0700198506856</v>
      </c>
      <c r="DJ34" s="201">
        <f t="shared" si="50"/>
        <v>-7870.8921343442707</v>
      </c>
      <c r="DK34" s="201">
        <f t="shared" si="51"/>
        <v>-8172.7142488291165</v>
      </c>
      <c r="DL34" s="201">
        <f t="shared" si="52"/>
        <v>-8549.4527596963471</v>
      </c>
      <c r="DM34" s="201">
        <f t="shared" si="53"/>
        <v>-9050.572357018722</v>
      </c>
      <c r="DN34" s="367">
        <f>COUNTIF(CI11:DM34,"&gt;"&amp;StorCap)+COUNTIF(CI11:DM34,"&lt;"&amp;0)</f>
        <v>594</v>
      </c>
    </row>
    <row r="35" spans="2:118" ht="5.25" customHeight="1" x14ac:dyDescent="0.45">
      <c r="B35" s="246"/>
      <c r="C35" s="251"/>
      <c r="D35" s="39"/>
      <c r="E35" s="39"/>
      <c r="F35" s="39"/>
      <c r="G35" s="39"/>
      <c r="H35" s="39"/>
      <c r="I35" s="39"/>
      <c r="J35" s="39"/>
      <c r="K35" s="39"/>
      <c r="L35" s="39"/>
      <c r="M35" s="39"/>
      <c r="N35" s="39"/>
      <c r="O35" s="39"/>
      <c r="P35" s="39"/>
      <c r="Q35" s="247"/>
      <c r="X35" s="246"/>
      <c r="Y35" s="251"/>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281"/>
      <c r="BH35" s="281"/>
      <c r="BI35" s="281"/>
      <c r="BJ35" s="282"/>
      <c r="CG35" s="192"/>
      <c r="CH35" s="202"/>
      <c r="CI35" s="188"/>
      <c r="CJ35" s="188"/>
      <c r="CK35" s="188"/>
      <c r="CL35" s="188"/>
      <c r="CM35" s="188"/>
      <c r="CN35" s="188"/>
      <c r="CO35" s="188"/>
      <c r="CP35" s="188"/>
      <c r="CQ35" s="188"/>
      <c r="CR35" s="188"/>
      <c r="CS35" s="188"/>
      <c r="CT35" s="188"/>
      <c r="CU35" s="188"/>
      <c r="CV35" s="188"/>
      <c r="CW35" s="188"/>
      <c r="CX35" s="188"/>
      <c r="CY35" s="188"/>
      <c r="CZ35" s="188"/>
      <c r="DA35" s="188"/>
      <c r="DB35" s="188"/>
      <c r="DC35" s="188"/>
      <c r="DD35" s="188"/>
      <c r="DE35" s="188"/>
      <c r="DF35" s="188"/>
      <c r="DG35" s="188"/>
      <c r="DH35" s="188"/>
      <c r="DI35" s="188"/>
      <c r="DJ35" s="188"/>
      <c r="DK35" s="188"/>
      <c r="DL35" s="188"/>
      <c r="DM35" s="188"/>
      <c r="DN35" s="180"/>
    </row>
    <row r="36" spans="2:118" ht="15.75" thickBot="1" x14ac:dyDescent="0.5">
      <c r="B36" s="252"/>
      <c r="C36" s="253"/>
      <c r="D36" s="254"/>
      <c r="E36" s="254"/>
      <c r="F36" s="254"/>
      <c r="G36" s="254"/>
      <c r="H36" s="254"/>
      <c r="I36" s="254"/>
      <c r="J36" s="254"/>
      <c r="K36" s="254"/>
      <c r="L36" s="254"/>
      <c r="M36" s="254"/>
      <c r="N36" s="254"/>
      <c r="O36" s="254"/>
      <c r="P36" s="254"/>
      <c r="Q36" s="255"/>
      <c r="S36" s="503"/>
      <c r="T36" s="504"/>
      <c r="U36" s="504"/>
      <c r="X36" s="283"/>
      <c r="Y36" s="284"/>
      <c r="Z36" s="285" t="str">
        <f>IF(SUM(Z11:Z34)&gt;0,"Verify","")</f>
        <v/>
      </c>
      <c r="AA36" s="285" t="str">
        <f t="shared" ref="AA36:BD36" si="56">IF(SUM(AA11:AA34)&gt;0,"Verify","")</f>
        <v>Verify</v>
      </c>
      <c r="AB36" s="285" t="str">
        <f t="shared" si="56"/>
        <v/>
      </c>
      <c r="AC36" s="285" t="str">
        <f t="shared" si="56"/>
        <v/>
      </c>
      <c r="AD36" s="285" t="str">
        <f t="shared" si="56"/>
        <v>Verify</v>
      </c>
      <c r="AE36" s="285" t="str">
        <f t="shared" si="56"/>
        <v/>
      </c>
      <c r="AF36" s="285" t="str">
        <f t="shared" si="56"/>
        <v/>
      </c>
      <c r="AG36" s="285" t="str">
        <f t="shared" si="56"/>
        <v/>
      </c>
      <c r="AH36" s="285" t="str">
        <f t="shared" si="56"/>
        <v/>
      </c>
      <c r="AI36" s="285" t="str">
        <f t="shared" si="56"/>
        <v/>
      </c>
      <c r="AJ36" s="285" t="str">
        <f t="shared" si="56"/>
        <v/>
      </c>
      <c r="AK36" s="285" t="str">
        <f t="shared" si="56"/>
        <v/>
      </c>
      <c r="AL36" s="285" t="str">
        <f t="shared" si="56"/>
        <v>Verify</v>
      </c>
      <c r="AM36" s="285" t="str">
        <f t="shared" si="56"/>
        <v/>
      </c>
      <c r="AN36" s="285" t="str">
        <f t="shared" si="56"/>
        <v/>
      </c>
      <c r="AO36" s="285" t="str">
        <f t="shared" si="56"/>
        <v/>
      </c>
      <c r="AP36" s="285" t="str">
        <f t="shared" si="56"/>
        <v/>
      </c>
      <c r="AQ36" s="285" t="str">
        <f t="shared" si="56"/>
        <v/>
      </c>
      <c r="AR36" s="285" t="str">
        <f t="shared" si="56"/>
        <v/>
      </c>
      <c r="AS36" s="285" t="str">
        <f t="shared" si="56"/>
        <v/>
      </c>
      <c r="AT36" s="285" t="str">
        <f t="shared" si="56"/>
        <v>Verify</v>
      </c>
      <c r="AU36" s="285" t="str">
        <f t="shared" si="56"/>
        <v/>
      </c>
      <c r="AV36" s="285" t="str">
        <f t="shared" si="56"/>
        <v/>
      </c>
      <c r="AW36" s="285" t="str">
        <f t="shared" si="56"/>
        <v/>
      </c>
      <c r="AX36" s="285" t="str">
        <f t="shared" si="56"/>
        <v/>
      </c>
      <c r="AY36" s="285" t="str">
        <f t="shared" si="56"/>
        <v/>
      </c>
      <c r="AZ36" s="285" t="str">
        <f t="shared" si="56"/>
        <v>Verify</v>
      </c>
      <c r="BA36" s="285" t="str">
        <f t="shared" si="56"/>
        <v/>
      </c>
      <c r="BB36" s="285" t="str">
        <f t="shared" si="56"/>
        <v/>
      </c>
      <c r="BC36" s="285" t="str">
        <f t="shared" si="56"/>
        <v/>
      </c>
      <c r="BD36" s="285" t="str">
        <f t="shared" si="56"/>
        <v/>
      </c>
      <c r="BE36" s="286"/>
      <c r="BF36" s="286"/>
      <c r="BG36" s="278">
        <f>SUM(BG11:BG34)</f>
        <v>-33885.668134340012</v>
      </c>
      <c r="BH36" s="278">
        <f>SUM(BH18:BH33)</f>
        <v>25711.709647159994</v>
      </c>
      <c r="BI36" s="278">
        <f>SUM(BI11:BI34)</f>
        <v>-68117.424434680011</v>
      </c>
      <c r="BJ36" s="287">
        <f>SUM(BJ11:BJ34)</f>
        <v>59943.465947499993</v>
      </c>
      <c r="CG36" s="203"/>
      <c r="CH36" s="204"/>
      <c r="CI36" s="205"/>
      <c r="CJ36" s="205"/>
      <c r="CK36" s="205"/>
      <c r="CL36" s="205"/>
      <c r="CM36" s="205"/>
      <c r="CN36" s="205"/>
      <c r="CO36" s="205"/>
      <c r="CP36" s="205"/>
      <c r="CQ36" s="205"/>
      <c r="CR36" s="205"/>
      <c r="CS36" s="205"/>
      <c r="CT36" s="205"/>
      <c r="CU36" s="205"/>
      <c r="CV36" s="205"/>
      <c r="CW36" s="205"/>
      <c r="CX36" s="205"/>
      <c r="CY36" s="205"/>
      <c r="CZ36" s="205"/>
      <c r="DA36" s="205"/>
      <c r="DB36" s="205"/>
      <c r="DC36" s="205"/>
      <c r="DD36" s="205"/>
      <c r="DE36" s="205"/>
      <c r="DF36" s="205"/>
      <c r="DG36" s="205"/>
      <c r="DH36" s="205"/>
      <c r="DI36" s="205"/>
      <c r="DJ36" s="205"/>
      <c r="DK36" s="205"/>
      <c r="DL36" s="205"/>
      <c r="DM36" s="205"/>
      <c r="DN36" s="180"/>
    </row>
    <row r="37" spans="2:118" ht="15.4" x14ac:dyDescent="0.45">
      <c r="B37" s="246"/>
      <c r="C37" s="39"/>
      <c r="D37" s="39"/>
      <c r="E37" s="39"/>
      <c r="F37" s="39"/>
      <c r="G37" s="39"/>
      <c r="H37" s="39"/>
      <c r="I37" s="39"/>
      <c r="J37" s="308"/>
      <c r="K37" s="309"/>
      <c r="L37" s="309"/>
      <c r="M37" s="309"/>
      <c r="N37" s="309"/>
      <c r="O37" s="309"/>
      <c r="P37" s="309"/>
      <c r="Q37" s="247"/>
      <c r="X37" s="259"/>
      <c r="Y37" s="88"/>
      <c r="Z37" s="88"/>
      <c r="AA37" s="88"/>
      <c r="AB37" s="88"/>
      <c r="AC37" s="88"/>
      <c r="AD37" s="88"/>
      <c r="AE37" s="88"/>
      <c r="AF37" s="88"/>
      <c r="AG37" s="88"/>
      <c r="AH37" s="88"/>
      <c r="AI37" s="88"/>
      <c r="AJ37" s="88"/>
      <c r="AK37" s="88"/>
      <c r="AL37" s="88"/>
      <c r="AM37" s="88"/>
      <c r="AN37" s="238"/>
      <c r="AO37" s="39"/>
      <c r="AP37" s="39"/>
      <c r="AQ37" s="39"/>
      <c r="AR37" s="39"/>
      <c r="AS37" s="39"/>
      <c r="AT37" s="39"/>
      <c r="AU37" s="39"/>
      <c r="AV37" s="39"/>
      <c r="AW37" s="39"/>
      <c r="AX37" s="39"/>
      <c r="AY37" s="39"/>
      <c r="AZ37" s="39"/>
      <c r="BA37" s="39"/>
      <c r="BB37" s="39"/>
      <c r="BC37" s="39"/>
      <c r="BD37" s="39"/>
      <c r="BE37" s="39"/>
      <c r="BF37" s="39"/>
      <c r="BG37" s="39"/>
      <c r="BH37" s="39"/>
      <c r="BI37" s="39"/>
      <c r="BJ37" s="247"/>
      <c r="CG37" s="206"/>
      <c r="CH37" s="207"/>
      <c r="CI37" s="207"/>
      <c r="CJ37" s="207"/>
      <c r="CK37" s="207"/>
      <c r="CL37" s="207"/>
      <c r="CM37" s="207"/>
      <c r="CN37" s="207"/>
      <c r="CO37" s="207"/>
      <c r="CP37" s="207"/>
      <c r="CQ37" s="207"/>
      <c r="CR37" s="207"/>
      <c r="CS37" s="207"/>
      <c r="CT37" s="207"/>
      <c r="CU37" s="207"/>
      <c r="CV37" s="207"/>
      <c r="CW37" s="191"/>
      <c r="CX37" s="188"/>
      <c r="CY37" s="188"/>
      <c r="CZ37" s="188"/>
      <c r="DA37" s="188"/>
      <c r="DB37" s="188"/>
      <c r="DC37" s="188"/>
      <c r="DD37" s="188"/>
      <c r="DE37" s="188"/>
      <c r="DF37" s="188"/>
      <c r="DG37" s="188"/>
      <c r="DH37" s="188"/>
      <c r="DI37" s="188"/>
      <c r="DJ37" s="188"/>
      <c r="DK37" s="188"/>
      <c r="DL37" s="188"/>
      <c r="DM37" s="188"/>
      <c r="DN37" s="180"/>
    </row>
    <row r="38" spans="2:118" ht="15.4" x14ac:dyDescent="0.45">
      <c r="B38" s="246"/>
      <c r="C38" s="39"/>
      <c r="D38" s="39"/>
      <c r="E38" s="39"/>
      <c r="F38" s="39"/>
      <c r="G38" s="39"/>
      <c r="H38" s="39"/>
      <c r="I38" s="39"/>
      <c r="J38" s="308"/>
      <c r="K38" s="309"/>
      <c r="L38" s="309"/>
      <c r="M38" s="309"/>
      <c r="N38" s="309"/>
      <c r="O38" s="309"/>
      <c r="P38" s="309"/>
      <c r="Q38" s="247"/>
      <c r="X38" s="246" t="s">
        <v>126</v>
      </c>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247"/>
      <c r="CG38" s="192" t="s">
        <v>126</v>
      </c>
      <c r="CH38" s="188"/>
      <c r="CI38" s="188"/>
      <c r="CJ38" s="188"/>
      <c r="CK38" s="188"/>
      <c r="CL38" s="188"/>
      <c r="CM38" s="188"/>
      <c r="CN38" s="188"/>
      <c r="CO38" s="188"/>
      <c r="CP38" s="188"/>
      <c r="CQ38" s="188"/>
      <c r="CR38" s="188"/>
      <c r="CS38" s="188"/>
      <c r="CT38" s="188"/>
      <c r="CU38" s="188"/>
      <c r="CV38" s="188"/>
      <c r="CW38" s="188"/>
      <c r="CX38" s="188"/>
      <c r="CY38" s="188"/>
      <c r="CZ38" s="188"/>
      <c r="DA38" s="188"/>
      <c r="DB38" s="188"/>
      <c r="DC38" s="188"/>
      <c r="DD38" s="188"/>
      <c r="DE38" s="188"/>
      <c r="DF38" s="188"/>
      <c r="DG38" s="188"/>
      <c r="DH38" s="188"/>
      <c r="DI38" s="188"/>
      <c r="DJ38" s="188"/>
      <c r="DK38" s="188"/>
      <c r="DL38" s="188"/>
      <c r="DM38" s="188"/>
      <c r="DN38" s="180"/>
    </row>
    <row r="39" spans="2:118" ht="15.4" x14ac:dyDescent="0.45">
      <c r="B39" s="246"/>
      <c r="C39" s="39"/>
      <c r="D39" s="39"/>
      <c r="E39" s="39"/>
      <c r="F39" s="39"/>
      <c r="G39" s="39"/>
      <c r="H39" s="39"/>
      <c r="I39" s="39"/>
      <c r="J39" s="308"/>
      <c r="K39" s="309"/>
      <c r="L39" s="309"/>
      <c r="M39" s="309"/>
      <c r="N39" s="309"/>
      <c r="O39" s="309"/>
      <c r="P39" s="309"/>
      <c r="Q39" s="247"/>
      <c r="X39" s="246"/>
      <c r="Y39" s="39"/>
      <c r="Z39" s="264">
        <f t="shared" ref="Z39:BA39" si="57">IFERROR(SUMIF(Z42:Z65,"&gt;0",Z42:Z65)/-SUMIF(Z42:Z65,"&lt;0",Z42:Z65),"")</f>
        <v>0.53385596684943404</v>
      </c>
      <c r="AA39" s="264">
        <f t="shared" si="57"/>
        <v>1.7002473154263122</v>
      </c>
      <c r="AB39" s="264">
        <f t="shared" si="57"/>
        <v>0.87999999999884537</v>
      </c>
      <c r="AC39" s="264">
        <f t="shared" si="57"/>
        <v>0.87999999999781986</v>
      </c>
      <c r="AD39" s="264">
        <f t="shared" si="57"/>
        <v>0.88000000000116829</v>
      </c>
      <c r="AE39" s="264">
        <f t="shared" si="57"/>
        <v>0.87999999999859135</v>
      </c>
      <c r="AF39" s="264">
        <f t="shared" si="57"/>
        <v>0.87999999999884537</v>
      </c>
      <c r="AG39" s="264">
        <f t="shared" si="57"/>
        <v>0.86410847470010843</v>
      </c>
      <c r="AH39" s="264">
        <f t="shared" si="57"/>
        <v>0.88</v>
      </c>
      <c r="AI39" s="264">
        <f t="shared" si="57"/>
        <v>0.89911530111108806</v>
      </c>
      <c r="AJ39" s="264">
        <f t="shared" si="57"/>
        <v>0.87999999999859135</v>
      </c>
      <c r="AK39" s="264">
        <f t="shared" si="57"/>
        <v>0.88000000000246514</v>
      </c>
      <c r="AL39" s="264">
        <f t="shared" si="57"/>
        <v>0.88</v>
      </c>
      <c r="AM39" s="264">
        <f t="shared" si="57"/>
        <v>0.87999999999859135</v>
      </c>
      <c r="AN39" s="264">
        <f t="shared" si="57"/>
        <v>0.88000000000106404</v>
      </c>
      <c r="AO39" s="264">
        <f t="shared" si="57"/>
        <v>0.44020958763580298</v>
      </c>
      <c r="AP39" s="264" t="str">
        <f t="shared" si="57"/>
        <v/>
      </c>
      <c r="AQ39" s="264">
        <f t="shared" si="57"/>
        <v>1.7591620486056296</v>
      </c>
      <c r="AR39" s="264">
        <f t="shared" si="57"/>
        <v>0.87999999999859135</v>
      </c>
      <c r="AS39" s="264">
        <f t="shared" si="57"/>
        <v>0.87999999999859135</v>
      </c>
      <c r="AT39" s="264">
        <f t="shared" si="57"/>
        <v>0.88000000000246514</v>
      </c>
      <c r="AU39" s="264">
        <f t="shared" si="57"/>
        <v>0.84256435312394296</v>
      </c>
      <c r="AV39" s="264" t="str">
        <f t="shared" si="57"/>
        <v/>
      </c>
      <c r="AW39" s="264">
        <f t="shared" si="57"/>
        <v>0.89579566049660453</v>
      </c>
      <c r="AX39" s="264">
        <f t="shared" si="57"/>
        <v>0.88000000000070588</v>
      </c>
      <c r="AY39" s="264">
        <f t="shared" si="57"/>
        <v>0.88000000000048428</v>
      </c>
      <c r="AZ39" s="264">
        <f t="shared" si="57"/>
        <v>0.8800000000011684</v>
      </c>
      <c r="BA39" s="264">
        <f t="shared" si="57"/>
        <v>0.88000000000116829</v>
      </c>
      <c r="BB39" s="264">
        <f>IFERROR(SUMIF(BB42:BB65,"&gt;0",BB42:BB65)/-SUMIF(BB42:BB65,"&lt;0",BB42:BB65),"")</f>
        <v>0.87999999991717648</v>
      </c>
      <c r="BC39" s="39"/>
      <c r="BD39" s="39"/>
      <c r="BE39" s="39"/>
      <c r="BF39" s="43"/>
      <c r="BG39" s="43"/>
      <c r="BH39" s="43"/>
      <c r="BI39" s="43"/>
      <c r="BJ39" s="265"/>
      <c r="CG39" s="192"/>
      <c r="CH39" s="188"/>
      <c r="CI39" s="193"/>
      <c r="CJ39" s="193"/>
      <c r="CK39" s="193"/>
      <c r="CL39" s="193"/>
      <c r="CM39" s="193"/>
      <c r="CN39" s="193"/>
      <c r="CO39" s="193"/>
      <c r="CP39" s="193"/>
      <c r="CQ39" s="193"/>
      <c r="CR39" s="193"/>
      <c r="CS39" s="193"/>
      <c r="CT39" s="193"/>
      <c r="CU39" s="193"/>
      <c r="CV39" s="193"/>
      <c r="CW39" s="193"/>
      <c r="CX39" s="193"/>
      <c r="CY39" s="193"/>
      <c r="CZ39" s="193"/>
      <c r="DA39" s="193"/>
      <c r="DB39" s="193"/>
      <c r="DC39" s="193"/>
      <c r="DD39" s="193"/>
      <c r="DE39" s="193"/>
      <c r="DF39" s="193"/>
      <c r="DG39" s="193"/>
      <c r="DH39" s="193"/>
      <c r="DI39" s="193"/>
      <c r="DJ39" s="193"/>
      <c r="DK39" s="193"/>
      <c r="DL39" s="188"/>
      <c r="DM39" s="188"/>
      <c r="DN39" s="180"/>
    </row>
    <row r="40" spans="2:118" ht="15.4" x14ac:dyDescent="0.45">
      <c r="B40" s="246"/>
      <c r="C40" s="39"/>
      <c r="D40" s="39"/>
      <c r="E40" s="39"/>
      <c r="F40" s="39"/>
      <c r="G40" s="39"/>
      <c r="H40" s="39"/>
      <c r="I40" s="39"/>
      <c r="J40" s="308"/>
      <c r="K40" s="309"/>
      <c r="L40" s="309"/>
      <c r="M40" s="309"/>
      <c r="N40" s="309"/>
      <c r="O40" s="309"/>
      <c r="P40" s="309"/>
      <c r="Q40" s="247"/>
      <c r="X40" s="246"/>
      <c r="Y40" s="248" t="s">
        <v>93</v>
      </c>
      <c r="Z40" s="62">
        <v>1</v>
      </c>
      <c r="AA40" s="62">
        <v>2</v>
      </c>
      <c r="AB40" s="62">
        <v>3</v>
      </c>
      <c r="AC40" s="62">
        <v>4</v>
      </c>
      <c r="AD40" s="62">
        <v>5</v>
      </c>
      <c r="AE40" s="62">
        <v>6</v>
      </c>
      <c r="AF40" s="62">
        <v>7</v>
      </c>
      <c r="AG40" s="62">
        <v>8</v>
      </c>
      <c r="AH40" s="62">
        <v>9</v>
      </c>
      <c r="AI40" s="62">
        <v>10</v>
      </c>
      <c r="AJ40" s="62">
        <v>11</v>
      </c>
      <c r="AK40" s="62">
        <v>12</v>
      </c>
      <c r="AL40" s="62">
        <v>13</v>
      </c>
      <c r="AM40" s="62">
        <v>14</v>
      </c>
      <c r="AN40" s="62">
        <v>15</v>
      </c>
      <c r="AO40" s="62">
        <v>16</v>
      </c>
      <c r="AP40" s="62">
        <v>17</v>
      </c>
      <c r="AQ40" s="62">
        <v>18</v>
      </c>
      <c r="AR40" s="62">
        <v>19</v>
      </c>
      <c r="AS40" s="62">
        <v>20</v>
      </c>
      <c r="AT40" s="62">
        <v>21</v>
      </c>
      <c r="AU40" s="62">
        <v>22</v>
      </c>
      <c r="AV40" s="62">
        <v>23</v>
      </c>
      <c r="AW40" s="62">
        <v>24</v>
      </c>
      <c r="AX40" s="62">
        <v>25</v>
      </c>
      <c r="AY40" s="62">
        <v>26</v>
      </c>
      <c r="AZ40" s="62">
        <v>27</v>
      </c>
      <c r="BA40" s="62">
        <v>28</v>
      </c>
      <c r="BB40" s="62">
        <v>29</v>
      </c>
      <c r="BC40" s="39"/>
      <c r="BD40" s="39"/>
      <c r="BE40" s="484" t="s">
        <v>94</v>
      </c>
      <c r="BF40" s="485"/>
      <c r="BG40" s="266" t="s">
        <v>95</v>
      </c>
      <c r="BH40" s="266" t="s">
        <v>96</v>
      </c>
      <c r="BI40" s="266" t="s">
        <v>97</v>
      </c>
      <c r="BJ40" s="267" t="s">
        <v>98</v>
      </c>
      <c r="CG40" s="192"/>
      <c r="CH40" s="194" t="s">
        <v>93</v>
      </c>
      <c r="CI40" s="195">
        <v>1</v>
      </c>
      <c r="CJ40" s="195">
        <v>2</v>
      </c>
      <c r="CK40" s="195">
        <v>3</v>
      </c>
      <c r="CL40" s="195">
        <v>4</v>
      </c>
      <c r="CM40" s="195">
        <v>5</v>
      </c>
      <c r="CN40" s="195">
        <v>6</v>
      </c>
      <c r="CO40" s="195">
        <v>7</v>
      </c>
      <c r="CP40" s="195">
        <v>8</v>
      </c>
      <c r="CQ40" s="195">
        <v>9</v>
      </c>
      <c r="CR40" s="195">
        <v>10</v>
      </c>
      <c r="CS40" s="195">
        <v>11</v>
      </c>
      <c r="CT40" s="195">
        <v>12</v>
      </c>
      <c r="CU40" s="195">
        <v>13</v>
      </c>
      <c r="CV40" s="195">
        <v>14</v>
      </c>
      <c r="CW40" s="195">
        <v>15</v>
      </c>
      <c r="CX40" s="195">
        <v>16</v>
      </c>
      <c r="CY40" s="195">
        <v>17</v>
      </c>
      <c r="CZ40" s="195">
        <v>18</v>
      </c>
      <c r="DA40" s="195">
        <v>19</v>
      </c>
      <c r="DB40" s="195">
        <v>20</v>
      </c>
      <c r="DC40" s="195">
        <v>21</v>
      </c>
      <c r="DD40" s="195">
        <v>22</v>
      </c>
      <c r="DE40" s="195">
        <v>23</v>
      </c>
      <c r="DF40" s="195">
        <v>24</v>
      </c>
      <c r="DG40" s="195">
        <v>25</v>
      </c>
      <c r="DH40" s="195">
        <v>26</v>
      </c>
      <c r="DI40" s="195">
        <v>27</v>
      </c>
      <c r="DJ40" s="195">
        <v>28</v>
      </c>
      <c r="DK40" s="195">
        <v>29</v>
      </c>
      <c r="DL40" s="188"/>
      <c r="DM40" s="188"/>
      <c r="DN40" s="180"/>
    </row>
    <row r="41" spans="2:118" ht="15.4" x14ac:dyDescent="0.45">
      <c r="B41" s="246"/>
      <c r="C41" s="39"/>
      <c r="D41" s="39"/>
      <c r="E41" s="39"/>
      <c r="F41" s="39"/>
      <c r="G41" s="39"/>
      <c r="H41" s="39"/>
      <c r="I41" s="39"/>
      <c r="J41" s="308"/>
      <c r="K41" s="309"/>
      <c r="L41" s="309"/>
      <c r="M41" s="309"/>
      <c r="N41" s="309"/>
      <c r="O41" s="309"/>
      <c r="P41" s="309"/>
      <c r="Q41" s="247"/>
      <c r="X41" s="246"/>
      <c r="Y41" s="248"/>
      <c r="Z41" s="62" t="str">
        <f>VLOOKUP(WEEKDAY(CONCATENATE("1","/",Z40,"/",$AJ$6)),$BY$11:$BZ$17,2,FALSE)</f>
        <v>Sun</v>
      </c>
      <c r="AA41" s="62" t="str">
        <f t="shared" ref="AA41" si="58">VLOOKUP(WEEKDAY(CONCATENATE("1","/",AA40,"/",$AJ$6)),$BY$11:$BZ$17,2,FALSE)</f>
        <v>Mon</v>
      </c>
      <c r="AB41" s="62" t="str">
        <f t="shared" ref="AB41" si="59">VLOOKUP(WEEKDAY(CONCATENATE("1","/",AB40,"/",$AJ$6)),$BY$11:$BZ$17,2,FALSE)</f>
        <v>Tues</v>
      </c>
      <c r="AC41" s="62" t="str">
        <f t="shared" ref="AC41" si="60">VLOOKUP(WEEKDAY(CONCATENATE("1","/",AC40,"/",$AJ$6)),$BY$11:$BZ$17,2,FALSE)</f>
        <v>Wed</v>
      </c>
      <c r="AD41" s="62" t="str">
        <f t="shared" ref="AD41" si="61">VLOOKUP(WEEKDAY(CONCATENATE("1","/",AD40,"/",$AJ$6)),$BY$11:$BZ$17,2,FALSE)</f>
        <v>Thur</v>
      </c>
      <c r="AE41" s="62" t="str">
        <f t="shared" ref="AE41" si="62">VLOOKUP(WEEKDAY(CONCATENATE("1","/",AE40,"/",$AJ$6)),$BY$11:$BZ$17,2,FALSE)</f>
        <v>Fri</v>
      </c>
      <c r="AF41" s="62" t="str">
        <f t="shared" ref="AF41" si="63">VLOOKUP(WEEKDAY(CONCATENATE("1","/",AF40,"/",$AJ$6)),$BY$11:$BZ$17,2,FALSE)</f>
        <v>Sat</v>
      </c>
      <c r="AG41" s="62" t="str">
        <f>Z41</f>
        <v>Sun</v>
      </c>
      <c r="AH41" s="62" t="str">
        <f t="shared" ref="AH41" si="64">AA41</f>
        <v>Mon</v>
      </c>
      <c r="AI41" s="62" t="str">
        <f t="shared" ref="AI41" si="65">AB41</f>
        <v>Tues</v>
      </c>
      <c r="AJ41" s="62" t="str">
        <f t="shared" ref="AJ41" si="66">AC41</f>
        <v>Wed</v>
      </c>
      <c r="AK41" s="62" t="str">
        <f t="shared" ref="AK41" si="67">AD41</f>
        <v>Thur</v>
      </c>
      <c r="AL41" s="62" t="str">
        <f t="shared" ref="AL41" si="68">AE41</f>
        <v>Fri</v>
      </c>
      <c r="AM41" s="62" t="str">
        <f t="shared" ref="AM41" si="69">AF41</f>
        <v>Sat</v>
      </c>
      <c r="AN41" s="62" t="str">
        <f t="shared" ref="AN41" si="70">AG41</f>
        <v>Sun</v>
      </c>
      <c r="AO41" s="62" t="str">
        <f t="shared" ref="AO41" si="71">AH41</f>
        <v>Mon</v>
      </c>
      <c r="AP41" s="62" t="str">
        <f t="shared" ref="AP41" si="72">AI41</f>
        <v>Tues</v>
      </c>
      <c r="AQ41" s="62" t="str">
        <f t="shared" ref="AQ41" si="73">AJ41</f>
        <v>Wed</v>
      </c>
      <c r="AR41" s="62" t="str">
        <f t="shared" ref="AR41" si="74">AK41</f>
        <v>Thur</v>
      </c>
      <c r="AS41" s="62" t="str">
        <f t="shared" ref="AS41" si="75">AL41</f>
        <v>Fri</v>
      </c>
      <c r="AT41" s="62" t="str">
        <f t="shared" ref="AT41" si="76">AM41</f>
        <v>Sat</v>
      </c>
      <c r="AU41" s="62" t="str">
        <f t="shared" ref="AU41" si="77">AN41</f>
        <v>Sun</v>
      </c>
      <c r="AV41" s="62" t="str">
        <f t="shared" ref="AV41" si="78">AO41</f>
        <v>Mon</v>
      </c>
      <c r="AW41" s="62" t="str">
        <f t="shared" ref="AW41" si="79">AP41</f>
        <v>Tues</v>
      </c>
      <c r="AX41" s="62" t="str">
        <f t="shared" ref="AX41" si="80">AQ41</f>
        <v>Wed</v>
      </c>
      <c r="AY41" s="62" t="str">
        <f t="shared" ref="AY41" si="81">AR41</f>
        <v>Thur</v>
      </c>
      <c r="AZ41" s="62" t="str">
        <f t="shared" ref="AZ41" si="82">AS41</f>
        <v>Fri</v>
      </c>
      <c r="BA41" s="62" t="str">
        <f t="shared" ref="BA41:BB41" si="83">AT41</f>
        <v>Sat</v>
      </c>
      <c r="BB41" s="62" t="str">
        <f t="shared" si="83"/>
        <v>Sun</v>
      </c>
      <c r="BC41" s="39"/>
      <c r="BD41" s="39"/>
      <c r="BE41" s="484" t="s">
        <v>113</v>
      </c>
      <c r="BF41" s="485"/>
      <c r="BG41" s="266" t="s">
        <v>43</v>
      </c>
      <c r="BH41" s="266" t="s">
        <v>43</v>
      </c>
      <c r="BI41" s="266" t="s">
        <v>43</v>
      </c>
      <c r="BJ41" s="267" t="s">
        <v>43</v>
      </c>
      <c r="CG41" s="192"/>
      <c r="CH41" s="194"/>
      <c r="CI41" s="195" t="str">
        <f>Z41</f>
        <v>Sun</v>
      </c>
      <c r="CJ41" s="195" t="str">
        <f t="shared" ref="CJ41:DK41" si="84">AA41</f>
        <v>Mon</v>
      </c>
      <c r="CK41" s="195" t="str">
        <f t="shared" si="84"/>
        <v>Tues</v>
      </c>
      <c r="CL41" s="195" t="str">
        <f t="shared" si="84"/>
        <v>Wed</v>
      </c>
      <c r="CM41" s="195" t="str">
        <f t="shared" si="84"/>
        <v>Thur</v>
      </c>
      <c r="CN41" s="195" t="str">
        <f t="shared" si="84"/>
        <v>Fri</v>
      </c>
      <c r="CO41" s="195" t="str">
        <f t="shared" si="84"/>
        <v>Sat</v>
      </c>
      <c r="CP41" s="195" t="str">
        <f t="shared" si="84"/>
        <v>Sun</v>
      </c>
      <c r="CQ41" s="195" t="str">
        <f t="shared" si="84"/>
        <v>Mon</v>
      </c>
      <c r="CR41" s="195" t="str">
        <f t="shared" si="84"/>
        <v>Tues</v>
      </c>
      <c r="CS41" s="195" t="str">
        <f t="shared" si="84"/>
        <v>Wed</v>
      </c>
      <c r="CT41" s="195" t="str">
        <f t="shared" si="84"/>
        <v>Thur</v>
      </c>
      <c r="CU41" s="195" t="str">
        <f t="shared" si="84"/>
        <v>Fri</v>
      </c>
      <c r="CV41" s="195" t="str">
        <f t="shared" si="84"/>
        <v>Sat</v>
      </c>
      <c r="CW41" s="195" t="str">
        <f t="shared" si="84"/>
        <v>Sun</v>
      </c>
      <c r="CX41" s="195" t="str">
        <f t="shared" si="84"/>
        <v>Mon</v>
      </c>
      <c r="CY41" s="195" t="str">
        <f t="shared" si="84"/>
        <v>Tues</v>
      </c>
      <c r="CZ41" s="195" t="str">
        <f t="shared" si="84"/>
        <v>Wed</v>
      </c>
      <c r="DA41" s="195" t="str">
        <f t="shared" si="84"/>
        <v>Thur</v>
      </c>
      <c r="DB41" s="195" t="str">
        <f t="shared" si="84"/>
        <v>Fri</v>
      </c>
      <c r="DC41" s="195" t="str">
        <f t="shared" si="84"/>
        <v>Sat</v>
      </c>
      <c r="DD41" s="195" t="str">
        <f t="shared" si="84"/>
        <v>Sun</v>
      </c>
      <c r="DE41" s="195" t="str">
        <f t="shared" si="84"/>
        <v>Mon</v>
      </c>
      <c r="DF41" s="195" t="str">
        <f t="shared" si="84"/>
        <v>Tues</v>
      </c>
      <c r="DG41" s="195" t="str">
        <f t="shared" si="84"/>
        <v>Wed</v>
      </c>
      <c r="DH41" s="195" t="str">
        <f t="shared" si="84"/>
        <v>Thur</v>
      </c>
      <c r="DI41" s="195" t="str">
        <f t="shared" si="84"/>
        <v>Fri</v>
      </c>
      <c r="DJ41" s="195" t="str">
        <f t="shared" si="84"/>
        <v>Sat</v>
      </c>
      <c r="DK41" s="195" t="str">
        <f t="shared" si="84"/>
        <v>Sun</v>
      </c>
      <c r="DL41" s="188"/>
      <c r="DM41" s="188"/>
      <c r="DN41" s="180"/>
    </row>
    <row r="42" spans="2:118" ht="15.4" x14ac:dyDescent="0.45">
      <c r="B42" s="246"/>
      <c r="C42" s="39"/>
      <c r="D42" s="39"/>
      <c r="E42" s="39"/>
      <c r="F42" s="39"/>
      <c r="G42" s="39"/>
      <c r="H42" s="39"/>
      <c r="I42" s="39"/>
      <c r="J42" s="308"/>
      <c r="K42" s="309"/>
      <c r="L42" s="309"/>
      <c r="M42" s="309"/>
      <c r="N42" s="309"/>
      <c r="O42" s="309"/>
      <c r="P42" s="309"/>
      <c r="Q42" s="247"/>
      <c r="X42" s="246"/>
      <c r="Y42" s="268">
        <v>1</v>
      </c>
      <c r="Z42" s="269">
        <v>-135.28157102</v>
      </c>
      <c r="AA42" s="269">
        <v>-434.52529544999999</v>
      </c>
      <c r="AB42" s="269">
        <v>-500</v>
      </c>
      <c r="AC42" s="269">
        <v>0</v>
      </c>
      <c r="AD42" s="269">
        <v>0</v>
      </c>
      <c r="AE42" s="269">
        <v>0</v>
      </c>
      <c r="AF42" s="269">
        <v>0</v>
      </c>
      <c r="AG42" s="269">
        <v>-500</v>
      </c>
      <c r="AH42" s="269">
        <v>0</v>
      </c>
      <c r="AI42" s="269">
        <v>0</v>
      </c>
      <c r="AJ42" s="269">
        <v>0</v>
      </c>
      <c r="AK42" s="269">
        <v>0</v>
      </c>
      <c r="AL42" s="269">
        <v>0</v>
      </c>
      <c r="AM42" s="269">
        <v>0</v>
      </c>
      <c r="AN42" s="269">
        <v>-500</v>
      </c>
      <c r="AO42" s="269">
        <v>0</v>
      </c>
      <c r="AP42" s="269">
        <v>0</v>
      </c>
      <c r="AQ42" s="269">
        <v>0</v>
      </c>
      <c r="AR42" s="269">
        <v>0</v>
      </c>
      <c r="AS42" s="269">
        <v>-271.64520739</v>
      </c>
      <c r="AT42" s="269">
        <v>0</v>
      </c>
      <c r="AU42" s="269">
        <v>-500</v>
      </c>
      <c r="AV42" s="269">
        <v>0</v>
      </c>
      <c r="AW42" s="269">
        <v>0</v>
      </c>
      <c r="AX42" s="269">
        <v>0</v>
      </c>
      <c r="AY42" s="269">
        <v>0</v>
      </c>
      <c r="AZ42" s="269">
        <v>0</v>
      </c>
      <c r="BA42" s="269">
        <v>0</v>
      </c>
      <c r="BB42" s="269">
        <v>0</v>
      </c>
      <c r="BC42" s="39"/>
      <c r="BD42" s="39"/>
      <c r="BE42" s="493">
        <f>SUM(Z42:BB42)/COUNT(Z$40:BB$40)</f>
        <v>-97.981105995172413</v>
      </c>
      <c r="BF42" s="494">
        <f t="shared" ref="BF42" si="85">SUM(AA42:BC42)/COUNT(AA$40:BC$40)</f>
        <v>-96.648946530000003</v>
      </c>
      <c r="BG42" s="270">
        <f>SUM($Z42:$BD42)</f>
        <v>-2841.4520738599999</v>
      </c>
      <c r="BH42" s="270">
        <v>0</v>
      </c>
      <c r="BI42" s="271">
        <f>SUMIF(Z42:BD42,"&lt;0",Z42:BD42)</f>
        <v>-2841.4520738599999</v>
      </c>
      <c r="BJ42" s="272">
        <f>SUMIF(Z42:BD42,"&gt;0",Z42:BD42)</f>
        <v>0</v>
      </c>
      <c r="CG42" s="192"/>
      <c r="CH42" s="198">
        <v>1</v>
      </c>
      <c r="CI42" s="199">
        <f>DM34+IF(Z42&lt;0,ABS(Z42*(StorEff1/100)),-1*Z42/(StorEff1/100))</f>
        <v>-8932.3362639472416</v>
      </c>
      <c r="CJ42" s="199">
        <f t="shared" ref="CJ42:DK42" si="86">CI65+IF(AA42&lt;0,ABS(AA42*(StorEff1/100)),-1*AA42/(StorEff1/100))</f>
        <v>-7776.1529312079247</v>
      </c>
      <c r="CK42" s="199">
        <f t="shared" si="86"/>
        <v>-9255.8254512308049</v>
      </c>
      <c r="CL42" s="199">
        <f t="shared" si="86"/>
        <v>-10061.080059994831</v>
      </c>
      <c r="CM42" s="199">
        <f t="shared" si="86"/>
        <v>-10499.901417194968</v>
      </c>
      <c r="CN42" s="199">
        <f t="shared" si="86"/>
        <v>-10863.8063780302</v>
      </c>
      <c r="CO42" s="199">
        <f t="shared" si="86"/>
        <v>-11165.628492515047</v>
      </c>
      <c r="CP42" s="199">
        <f t="shared" si="86"/>
        <v>-11096.883101279069</v>
      </c>
      <c r="CQ42" s="199">
        <f t="shared" si="86"/>
        <v>-11840.587755815333</v>
      </c>
      <c r="CR42" s="199">
        <f t="shared" si="86"/>
        <v>-12039.885238652862</v>
      </c>
      <c r="CS42" s="199">
        <f t="shared" si="86"/>
        <v>-12383.917580414411</v>
      </c>
      <c r="CT42" s="199">
        <f t="shared" si="86"/>
        <v>-12685.739694899257</v>
      </c>
      <c r="CU42" s="199">
        <f t="shared" si="86"/>
        <v>-12987.561809392846</v>
      </c>
      <c r="CV42" s="199">
        <f t="shared" si="86"/>
        <v>-13319.724280788729</v>
      </c>
      <c r="CW42" s="199">
        <f t="shared" si="86"/>
        <v>-13184.546395273577</v>
      </c>
      <c r="CX42" s="199">
        <f t="shared" si="86"/>
        <v>-13921.211980776898</v>
      </c>
      <c r="CY42" s="199">
        <f t="shared" si="86"/>
        <v>-13079.958829243436</v>
      </c>
      <c r="CZ42" s="199">
        <f t="shared" si="86"/>
        <v>-13079.958829243436</v>
      </c>
      <c r="DA42" s="199">
        <f t="shared" si="86"/>
        <v>-14374.017036808504</v>
      </c>
      <c r="DB42" s="199">
        <f t="shared" si="86"/>
        <v>-14438.421240034491</v>
      </c>
      <c r="DC42" s="199">
        <f t="shared" si="86"/>
        <v>-14977.661265778199</v>
      </c>
      <c r="DD42" s="199">
        <f t="shared" si="86"/>
        <v>-14842.483380271788</v>
      </c>
      <c r="DE42" s="199">
        <f t="shared" si="86"/>
        <v>-15381.695550930282</v>
      </c>
      <c r="DF42" s="199">
        <f t="shared" si="86"/>
        <v>-15381.695550930282</v>
      </c>
      <c r="DG42" s="199">
        <f t="shared" si="86"/>
        <v>-15787.810739042216</v>
      </c>
      <c r="DH42" s="199">
        <f t="shared" si="86"/>
        <v>-16239.465646283094</v>
      </c>
      <c r="DI42" s="199">
        <f t="shared" si="86"/>
        <v>-16678.287003491972</v>
      </c>
      <c r="DJ42" s="199">
        <f t="shared" si="86"/>
        <v>-17042.191964327205</v>
      </c>
      <c r="DK42" s="199">
        <f t="shared" si="86"/>
        <v>-17406.096925162437</v>
      </c>
      <c r="DL42" s="188"/>
      <c r="DM42" s="188"/>
      <c r="DN42" s="180"/>
    </row>
    <row r="43" spans="2:118" ht="15.4" x14ac:dyDescent="0.45">
      <c r="B43" s="246"/>
      <c r="C43" s="39"/>
      <c r="D43" s="39"/>
      <c r="E43" s="39"/>
      <c r="F43" s="39"/>
      <c r="G43" s="39"/>
      <c r="H43" s="39"/>
      <c r="I43" s="39"/>
      <c r="J43" s="308"/>
      <c r="K43" s="309"/>
      <c r="L43" s="309"/>
      <c r="M43" s="309"/>
      <c r="N43" s="309"/>
      <c r="O43" s="309"/>
      <c r="P43" s="309"/>
      <c r="Q43" s="247"/>
      <c r="X43" s="246"/>
      <c r="Y43" s="268">
        <v>2</v>
      </c>
      <c r="Z43" s="269">
        <v>-500</v>
      </c>
      <c r="AA43" s="269">
        <v>0</v>
      </c>
      <c r="AB43" s="269">
        <v>-500</v>
      </c>
      <c r="AC43" s="269">
        <v>-271.64520739</v>
      </c>
      <c r="AD43" s="269">
        <v>-500</v>
      </c>
      <c r="AE43" s="269">
        <v>0</v>
      </c>
      <c r="AF43" s="269">
        <v>-500</v>
      </c>
      <c r="AG43" s="269">
        <v>-500</v>
      </c>
      <c r="AH43" s="269">
        <v>0</v>
      </c>
      <c r="AI43" s="269">
        <v>-500</v>
      </c>
      <c r="AJ43" s="269">
        <v>0</v>
      </c>
      <c r="AK43" s="269">
        <v>-135.28157102</v>
      </c>
      <c r="AL43" s="269">
        <v>-500</v>
      </c>
      <c r="AM43" s="269">
        <v>-271.64520739</v>
      </c>
      <c r="AN43" s="269">
        <v>-500</v>
      </c>
      <c r="AO43" s="269">
        <v>0</v>
      </c>
      <c r="AP43" s="269">
        <v>0</v>
      </c>
      <c r="AQ43" s="269">
        <v>0</v>
      </c>
      <c r="AR43" s="269">
        <v>0</v>
      </c>
      <c r="AS43" s="269">
        <v>0</v>
      </c>
      <c r="AT43" s="269">
        <v>0</v>
      </c>
      <c r="AU43" s="269">
        <v>0</v>
      </c>
      <c r="AV43" s="269">
        <v>0</v>
      </c>
      <c r="AW43" s="269">
        <v>-54.248764199999997</v>
      </c>
      <c r="AX43" s="269">
        <v>-500</v>
      </c>
      <c r="AY43" s="269">
        <v>-500</v>
      </c>
      <c r="AZ43" s="269">
        <v>0</v>
      </c>
      <c r="BA43" s="269">
        <v>0</v>
      </c>
      <c r="BB43" s="269">
        <v>0</v>
      </c>
      <c r="BC43" s="39"/>
      <c r="BD43" s="39"/>
      <c r="BE43" s="493">
        <f t="shared" ref="BE43:BE65" si="87">SUM(Z43:BB43)/COUNT(Z$40:BB$40)</f>
        <v>-197.68347413793103</v>
      </c>
      <c r="BF43" s="494">
        <f t="shared" ref="BF43:BF65" si="88">SUM(AA43:BC43)/COUNT(AA$40:BC$40)</f>
        <v>-186.88645535714286</v>
      </c>
      <c r="BG43" s="273">
        <f t="shared" ref="BG43:BG48" si="89">SUM($Z43:$BD43)</f>
        <v>-5732.8207499999999</v>
      </c>
      <c r="BH43" s="273">
        <v>0</v>
      </c>
      <c r="BI43" s="274">
        <f t="shared" ref="BI43:BI65" si="90">SUMIF(Z43:BD43,"&lt;0",Z43:BD43)</f>
        <v>-5732.8207499999999</v>
      </c>
      <c r="BJ43" s="275">
        <f t="shared" ref="BJ43:BJ65" si="91">SUMIF(Z43:BD43,"&gt;0",Z43:BD43)</f>
        <v>0</v>
      </c>
      <c r="CG43" s="192"/>
      <c r="CH43" s="198">
        <v>2</v>
      </c>
      <c r="CI43" s="199">
        <f t="shared" ref="CI43:CI65" si="92">CI42+IF(Z43&lt;0,ABS(Z43*(StorEff1/100)),-1*Z43/(StorEff1/100))</f>
        <v>-8495.3362639472416</v>
      </c>
      <c r="CJ43" s="199">
        <f t="shared" ref="CJ43:CJ65" si="93">CJ42+IF(AA43&lt;0,ABS(AA43*(StorEff1/100)),-1*AA43/(StorEff1/100))</f>
        <v>-7776.1529312079247</v>
      </c>
      <c r="CK43" s="199">
        <f t="shared" ref="CK43:CK65" si="94">CK42+IF(AB43&lt;0,ABS(AB43*(StorEff1/100)),-1*AB43/(StorEff1/100))</f>
        <v>-8818.8254512308049</v>
      </c>
      <c r="CL43" s="199">
        <f t="shared" ref="CL43:CL65" si="95">CL42+IF(AC43&lt;0,ABS(AC43*(StorEff1/100)),-1*AC43/(StorEff1/100))</f>
        <v>-9823.6621487359698</v>
      </c>
      <c r="CM43" s="199">
        <f t="shared" ref="CM43:CM65" si="96">CM42+IF(AD43&lt;0,ABS(AD43*(StorEff1/100)),-1*AD43/(StorEff1/100))</f>
        <v>-10062.901417194968</v>
      </c>
      <c r="CN43" s="199">
        <f t="shared" ref="CN43:CN65" si="97">CN42+IF(AE43&lt;0,ABS(AE43*(StorEff1/100)),-1*AE43/(StorEff1/100))</f>
        <v>-10863.8063780302</v>
      </c>
      <c r="CO43" s="199">
        <f t="shared" ref="CO43:CO65" si="98">CO42+IF(AF43&lt;0,ABS(AF43*(StorEff1/100)),-1*AF43/(StorEff1/100))</f>
        <v>-10728.628492515047</v>
      </c>
      <c r="CP43" s="199">
        <f t="shared" ref="CP43:CP65" si="99">CP42+IF(AG43&lt;0,ABS(AG43*(StorEff1/100)),-1*AG43/(StorEff1/100))</f>
        <v>-10659.883101279069</v>
      </c>
      <c r="CQ43" s="199">
        <f t="shared" ref="CQ43:CQ65" si="100">CQ42+IF(AH43&lt;0,ABS(AH43*(StorEff1/100)),-1*AH43/(StorEff1/100))</f>
        <v>-11840.587755815333</v>
      </c>
      <c r="CR43" s="199">
        <f t="shared" ref="CR43:CR65" si="101">CR42+IF(AI43&lt;0,ABS(AI43*(StorEff1/100)),-1*AI43/(StorEff1/100))</f>
        <v>-11602.885238652862</v>
      </c>
      <c r="CS43" s="199">
        <f t="shared" ref="CS43:CS65" si="102">CS42+IF(AJ43&lt;0,ABS(AJ43*(StorEff1/100)),-1*AJ43/(StorEff1/100))</f>
        <v>-12383.917580414411</v>
      </c>
      <c r="CT43" s="199">
        <f t="shared" ref="CT43:CT65" si="103">CT42+IF(AK43&lt;0,ABS(AK43*(StorEff1/100)),-1*AK43/(StorEff1/100))</f>
        <v>-12567.503601827777</v>
      </c>
      <c r="CU43" s="199">
        <f t="shared" ref="CU43:CU65" si="104">CU42+IF(AL43&lt;0,ABS(AL43*(StorEff1/100)),-1*AL43/(StorEff1/100))</f>
        <v>-12550.561809392846</v>
      </c>
      <c r="CV43" s="199">
        <f t="shared" ref="CV43:CV65" si="105">CV42+IF(AM43&lt;0,ABS(AM43*(StorEff1/100)),-1*AM43/(StorEff1/100))</f>
        <v>-13082.306369529868</v>
      </c>
      <c r="CW43" s="199">
        <f t="shared" ref="CW43:CW65" si="106">CW42+IF(AN43&lt;0,ABS(AN43*(StorEff1/100)),-1*AN43/(StorEff1/100))</f>
        <v>-12747.546395273577</v>
      </c>
      <c r="CX43" s="199">
        <f t="shared" ref="CX43:CX65" si="107">CX42+IF(AO43&lt;0,ABS(AO43*(StorEff1/100)),-1*AO43/(StorEff1/100))</f>
        <v>-13921.211980776898</v>
      </c>
      <c r="CY43" s="199">
        <f t="shared" ref="CY43:CY65" si="108">CY42+IF(AP43&lt;0,ABS(AP43*(StorEff1/100)),-1*AP43/(StorEff1/100))</f>
        <v>-13079.958829243436</v>
      </c>
      <c r="CZ43" s="199">
        <f t="shared" ref="CZ43:CZ65" si="109">CZ42+IF(AQ43&lt;0,ABS(AQ43*(StorEff1/100)),-1*AQ43/(StorEff1/100))</f>
        <v>-13079.958829243436</v>
      </c>
      <c r="DA43" s="199">
        <f t="shared" ref="DA43:DA65" si="110">DA42+IF(AR43&lt;0,ABS(AR43*(StorEff1/100)),-1*AR43/(StorEff1/100))</f>
        <v>-14374.017036808504</v>
      </c>
      <c r="DB43" s="199">
        <f t="shared" ref="DB43:DB65" si="111">DB42+IF(AS43&lt;0,ABS(AS43*(StorEff1/100)),-1*AS43/(StorEff1/100))</f>
        <v>-14438.421240034491</v>
      </c>
      <c r="DC43" s="199">
        <f t="shared" ref="DC43:DC65" si="112">DC42+IF(AT43&lt;0,ABS(AT43*(StorEff1/100)),-1*AT43/(StorEff1/100))</f>
        <v>-14977.661265778199</v>
      </c>
      <c r="DD43" s="199">
        <f t="shared" ref="DD43:DD65" si="113">DD42+IF(AU43&lt;0,ABS(AU43*(StorEff1/100)),-1*AU43/(StorEff1/100))</f>
        <v>-14842.483380271788</v>
      </c>
      <c r="DE43" s="199">
        <f t="shared" ref="DE43:DE65" si="114">DE42+IF(AV43&lt;0,ABS(AV43*(StorEff1/100)),-1*AV43/(StorEff1/100))</f>
        <v>-15381.695550930282</v>
      </c>
      <c r="DF43" s="199">
        <f t="shared" ref="DF43:DF65" si="115">DF42+IF(AW43&lt;0,ABS(AW43*(StorEff1/100)),-1*AW43/(StorEff1/100))</f>
        <v>-15334.282131019483</v>
      </c>
      <c r="DG43" s="199">
        <f t="shared" ref="DG43:DG65" si="116">DG42+IF(AX43&lt;0,ABS(AX43*(StorEff1/100)),-1*AX43/(StorEff1/100))</f>
        <v>-15350.810739042216</v>
      </c>
      <c r="DH43" s="199">
        <f t="shared" ref="DH43:DH65" si="117">DH42+IF(AY43&lt;0,ABS(AY43*(StorEff1/100)),-1*AY43/(StorEff1/100))</f>
        <v>-15802.465646283094</v>
      </c>
      <c r="DI43" s="199">
        <f t="shared" ref="DI43:DI65" si="118">DI42+IF(AZ43&lt;0,ABS(AZ43*(StorEff1/100)),-1*AZ43/(StorEff1/100))</f>
        <v>-16678.287003491972</v>
      </c>
      <c r="DJ43" s="199">
        <f t="shared" ref="DJ43:DK65" si="119">DJ42+IF(BA43&lt;0,ABS(BA43*(StorEff1/100)),-1*BA43/(StorEff1/100))</f>
        <v>-17042.191964327205</v>
      </c>
      <c r="DK43" s="199">
        <f t="shared" si="119"/>
        <v>-17406.096925162437</v>
      </c>
      <c r="DL43" s="188"/>
      <c r="DM43" s="188"/>
      <c r="DN43" s="180"/>
    </row>
    <row r="44" spans="2:118" ht="15.75" thickBot="1" x14ac:dyDescent="0.5">
      <c r="B44" s="246"/>
      <c r="C44" s="39"/>
      <c r="D44" s="39"/>
      <c r="E44" s="39"/>
      <c r="F44" s="39"/>
      <c r="G44" s="39"/>
      <c r="H44" s="39"/>
      <c r="I44" s="39"/>
      <c r="J44" s="308"/>
      <c r="K44" s="309"/>
      <c r="L44" s="309"/>
      <c r="M44" s="309"/>
      <c r="N44" s="309"/>
      <c r="O44" s="309"/>
      <c r="P44" s="309"/>
      <c r="Q44" s="247"/>
      <c r="X44" s="246"/>
      <c r="Y44" s="268">
        <v>3</v>
      </c>
      <c r="Z44" s="269">
        <v>-500</v>
      </c>
      <c r="AA44" s="269">
        <v>-500</v>
      </c>
      <c r="AB44" s="269">
        <v>-500</v>
      </c>
      <c r="AC44" s="269">
        <v>-500</v>
      </c>
      <c r="AD44" s="269">
        <v>0</v>
      </c>
      <c r="AE44" s="269">
        <v>-500</v>
      </c>
      <c r="AF44" s="269">
        <v>-500</v>
      </c>
      <c r="AG44" s="269">
        <v>-500</v>
      </c>
      <c r="AH44" s="269">
        <v>0</v>
      </c>
      <c r="AI44" s="269">
        <v>0</v>
      </c>
      <c r="AJ44" s="269">
        <v>0</v>
      </c>
      <c r="AK44" s="269">
        <v>-500</v>
      </c>
      <c r="AL44" s="269">
        <v>0</v>
      </c>
      <c r="AM44" s="269">
        <v>-500</v>
      </c>
      <c r="AN44" s="269">
        <v>-255.41422727</v>
      </c>
      <c r="AO44" s="269">
        <v>0</v>
      </c>
      <c r="AP44" s="269">
        <v>0</v>
      </c>
      <c r="AQ44" s="269">
        <v>0</v>
      </c>
      <c r="AR44" s="269">
        <v>0</v>
      </c>
      <c r="AS44" s="269">
        <v>-500</v>
      </c>
      <c r="AT44" s="269">
        <v>-500</v>
      </c>
      <c r="AU44" s="269">
        <v>0</v>
      </c>
      <c r="AV44" s="269">
        <v>0</v>
      </c>
      <c r="AW44" s="269">
        <v>-500</v>
      </c>
      <c r="AX44" s="269">
        <v>-500</v>
      </c>
      <c r="AY44" s="269">
        <v>-500</v>
      </c>
      <c r="AZ44" s="269">
        <v>0</v>
      </c>
      <c r="BA44" s="269">
        <v>-500</v>
      </c>
      <c r="BB44" s="269">
        <v>0</v>
      </c>
      <c r="BC44" s="39"/>
      <c r="BD44" s="39"/>
      <c r="BE44" s="493">
        <f t="shared" si="87"/>
        <v>-267.42807680241378</v>
      </c>
      <c r="BF44" s="494">
        <f t="shared" si="88"/>
        <v>-259.1219366882143</v>
      </c>
      <c r="BG44" s="273">
        <f t="shared" si="89"/>
        <v>-7755.4142272700001</v>
      </c>
      <c r="BH44" s="273">
        <v>0</v>
      </c>
      <c r="BI44" s="274">
        <f t="shared" si="90"/>
        <v>-7755.4142272700001</v>
      </c>
      <c r="BJ44" s="275">
        <f t="shared" si="91"/>
        <v>0</v>
      </c>
      <c r="CG44" s="192"/>
      <c r="CH44" s="198">
        <v>3</v>
      </c>
      <c r="CI44" s="199">
        <f t="shared" si="92"/>
        <v>-8058.3362639472416</v>
      </c>
      <c r="CJ44" s="199">
        <f t="shared" si="93"/>
        <v>-7339.1529312079247</v>
      </c>
      <c r="CK44" s="199">
        <f t="shared" si="94"/>
        <v>-8381.8254512308049</v>
      </c>
      <c r="CL44" s="199">
        <f t="shared" si="95"/>
        <v>-9386.6621487359698</v>
      </c>
      <c r="CM44" s="199">
        <f t="shared" si="96"/>
        <v>-10062.901417194968</v>
      </c>
      <c r="CN44" s="199">
        <f t="shared" si="97"/>
        <v>-10426.8063780302</v>
      </c>
      <c r="CO44" s="199">
        <f t="shared" si="98"/>
        <v>-10291.628492515047</v>
      </c>
      <c r="CP44" s="199">
        <f t="shared" si="99"/>
        <v>-10222.883101279069</v>
      </c>
      <c r="CQ44" s="199">
        <f t="shared" si="100"/>
        <v>-11840.587755815333</v>
      </c>
      <c r="CR44" s="199">
        <f t="shared" si="101"/>
        <v>-11602.885238652862</v>
      </c>
      <c r="CS44" s="199">
        <f t="shared" si="102"/>
        <v>-12383.917580414411</v>
      </c>
      <c r="CT44" s="199">
        <f t="shared" si="103"/>
        <v>-12130.503601827777</v>
      </c>
      <c r="CU44" s="199">
        <f t="shared" si="104"/>
        <v>-12550.561809392846</v>
      </c>
      <c r="CV44" s="199">
        <f t="shared" si="105"/>
        <v>-12645.306369529868</v>
      </c>
      <c r="CW44" s="199">
        <f t="shared" si="106"/>
        <v>-12524.314360639597</v>
      </c>
      <c r="CX44" s="199">
        <f t="shared" si="107"/>
        <v>-13921.211980776898</v>
      </c>
      <c r="CY44" s="199">
        <f t="shared" si="108"/>
        <v>-13079.958829243436</v>
      </c>
      <c r="CZ44" s="199">
        <f t="shared" si="109"/>
        <v>-13079.958829243436</v>
      </c>
      <c r="DA44" s="199">
        <f t="shared" si="110"/>
        <v>-14374.017036808504</v>
      </c>
      <c r="DB44" s="199">
        <f t="shared" si="111"/>
        <v>-14001.421240034491</v>
      </c>
      <c r="DC44" s="199">
        <f t="shared" si="112"/>
        <v>-14540.661265778199</v>
      </c>
      <c r="DD44" s="199">
        <f t="shared" si="113"/>
        <v>-14842.483380271788</v>
      </c>
      <c r="DE44" s="199">
        <f t="shared" si="114"/>
        <v>-15381.695550930282</v>
      </c>
      <c r="DF44" s="199">
        <f t="shared" si="115"/>
        <v>-14897.282131019483</v>
      </c>
      <c r="DG44" s="199">
        <f t="shared" si="116"/>
        <v>-14913.810739042216</v>
      </c>
      <c r="DH44" s="199">
        <f t="shared" si="117"/>
        <v>-15365.465646283094</v>
      </c>
      <c r="DI44" s="199">
        <f t="shared" si="118"/>
        <v>-16678.287003491972</v>
      </c>
      <c r="DJ44" s="199">
        <f t="shared" si="119"/>
        <v>-16605.191964327205</v>
      </c>
      <c r="DK44" s="199">
        <f t="shared" si="119"/>
        <v>-17406.096925162437</v>
      </c>
      <c r="DL44" s="188"/>
      <c r="DM44" s="188"/>
      <c r="DN44" s="180"/>
    </row>
    <row r="45" spans="2:118" ht="15.4" x14ac:dyDescent="0.45">
      <c r="B45" s="239" t="str">
        <f>"Version: " &amp; Version</f>
        <v>Version: 07312025-FINAL</v>
      </c>
      <c r="C45" s="240"/>
      <c r="D45" s="240"/>
      <c r="E45" s="240"/>
      <c r="F45" s="240"/>
      <c r="G45" s="240"/>
      <c r="H45" s="240"/>
      <c r="I45" s="240"/>
      <c r="J45" s="144"/>
      <c r="K45" s="144"/>
      <c r="L45" s="144"/>
      <c r="M45" s="144"/>
      <c r="N45" s="144"/>
      <c r="O45" s="144"/>
      <c r="P45" s="144"/>
      <c r="Q45" s="241"/>
      <c r="X45" s="246"/>
      <c r="Y45" s="268">
        <v>4</v>
      </c>
      <c r="Z45" s="269">
        <v>-500</v>
      </c>
      <c r="AA45" s="269">
        <v>0</v>
      </c>
      <c r="AB45" s="269">
        <v>-271.64520739</v>
      </c>
      <c r="AC45" s="269">
        <v>-500</v>
      </c>
      <c r="AD45" s="269">
        <v>0</v>
      </c>
      <c r="AE45" s="269">
        <v>-500</v>
      </c>
      <c r="AF45" s="269">
        <v>-500</v>
      </c>
      <c r="AG45" s="269">
        <v>-271.64520739</v>
      </c>
      <c r="AH45" s="269">
        <v>0</v>
      </c>
      <c r="AI45" s="269">
        <v>0</v>
      </c>
      <c r="AJ45" s="269">
        <v>0</v>
      </c>
      <c r="AK45" s="269">
        <v>-500</v>
      </c>
      <c r="AL45" s="269">
        <v>0</v>
      </c>
      <c r="AM45" s="269">
        <v>0</v>
      </c>
      <c r="AN45" s="269">
        <v>0</v>
      </c>
      <c r="AO45" s="269">
        <v>0</v>
      </c>
      <c r="AP45" s="269">
        <v>0</v>
      </c>
      <c r="AQ45" s="269">
        <v>0</v>
      </c>
      <c r="AR45" s="269">
        <v>0</v>
      </c>
      <c r="AS45" s="269">
        <v>0</v>
      </c>
      <c r="AT45" s="269">
        <v>-135.28157102</v>
      </c>
      <c r="AU45" s="269">
        <v>-500</v>
      </c>
      <c r="AV45" s="269">
        <v>0</v>
      </c>
      <c r="AW45" s="269">
        <v>-500</v>
      </c>
      <c r="AX45" s="269">
        <v>-500</v>
      </c>
      <c r="AY45" s="269">
        <v>-500</v>
      </c>
      <c r="AZ45" s="269">
        <v>-500</v>
      </c>
      <c r="BA45" s="269">
        <v>-500</v>
      </c>
      <c r="BB45" s="269">
        <v>0</v>
      </c>
      <c r="BC45" s="39"/>
      <c r="BD45" s="39"/>
      <c r="BE45" s="493">
        <f t="shared" si="87"/>
        <v>-213.05420640689655</v>
      </c>
      <c r="BF45" s="494">
        <f t="shared" si="88"/>
        <v>-202.80614235000002</v>
      </c>
      <c r="BG45" s="273">
        <f t="shared" si="89"/>
        <v>-6178.5719858000002</v>
      </c>
      <c r="BH45" s="273">
        <v>0</v>
      </c>
      <c r="BI45" s="274">
        <f t="shared" si="90"/>
        <v>-6178.5719858000002</v>
      </c>
      <c r="BJ45" s="275">
        <f t="shared" si="91"/>
        <v>0</v>
      </c>
      <c r="CG45" s="192"/>
      <c r="CH45" s="198">
        <v>4</v>
      </c>
      <c r="CI45" s="199">
        <f t="shared" si="92"/>
        <v>-7621.3362639472416</v>
      </c>
      <c r="CJ45" s="199">
        <f t="shared" si="93"/>
        <v>-7339.1529312079247</v>
      </c>
      <c r="CK45" s="199">
        <f t="shared" si="94"/>
        <v>-8144.407539971945</v>
      </c>
      <c r="CL45" s="199">
        <f t="shared" si="95"/>
        <v>-8949.6621487359698</v>
      </c>
      <c r="CM45" s="199">
        <f t="shared" si="96"/>
        <v>-10062.901417194968</v>
      </c>
      <c r="CN45" s="199">
        <f t="shared" si="97"/>
        <v>-9989.8063780302</v>
      </c>
      <c r="CO45" s="199">
        <f t="shared" si="98"/>
        <v>-9854.6284925150467</v>
      </c>
      <c r="CP45" s="199">
        <f t="shared" si="99"/>
        <v>-9985.465190020208</v>
      </c>
      <c r="CQ45" s="199">
        <f t="shared" si="100"/>
        <v>-11840.587755815333</v>
      </c>
      <c r="CR45" s="199">
        <f t="shared" si="101"/>
        <v>-11602.885238652862</v>
      </c>
      <c r="CS45" s="199">
        <f t="shared" si="102"/>
        <v>-12383.917580414411</v>
      </c>
      <c r="CT45" s="199">
        <f t="shared" si="103"/>
        <v>-11693.503601827777</v>
      </c>
      <c r="CU45" s="199">
        <f t="shared" si="104"/>
        <v>-12550.561809392846</v>
      </c>
      <c r="CV45" s="199">
        <f t="shared" si="105"/>
        <v>-12645.306369529868</v>
      </c>
      <c r="CW45" s="199">
        <f t="shared" si="106"/>
        <v>-12524.314360639597</v>
      </c>
      <c r="CX45" s="199">
        <f t="shared" si="107"/>
        <v>-13921.211980776898</v>
      </c>
      <c r="CY45" s="199">
        <f t="shared" si="108"/>
        <v>-13079.958829243436</v>
      </c>
      <c r="CZ45" s="199">
        <f t="shared" si="109"/>
        <v>-13079.958829243436</v>
      </c>
      <c r="DA45" s="199">
        <f t="shared" si="110"/>
        <v>-14374.017036808504</v>
      </c>
      <c r="DB45" s="199">
        <f t="shared" si="111"/>
        <v>-14001.421240034491</v>
      </c>
      <c r="DC45" s="199">
        <f t="shared" si="112"/>
        <v>-14422.425172706719</v>
      </c>
      <c r="DD45" s="199">
        <f t="shared" si="113"/>
        <v>-14405.483380271788</v>
      </c>
      <c r="DE45" s="199">
        <f t="shared" si="114"/>
        <v>-15381.695550930282</v>
      </c>
      <c r="DF45" s="199">
        <f t="shared" si="115"/>
        <v>-14460.282131019483</v>
      </c>
      <c r="DG45" s="199">
        <f t="shared" si="116"/>
        <v>-14476.810739042216</v>
      </c>
      <c r="DH45" s="199">
        <f t="shared" si="117"/>
        <v>-14928.465646283094</v>
      </c>
      <c r="DI45" s="199">
        <f t="shared" si="118"/>
        <v>-16241.287003491972</v>
      </c>
      <c r="DJ45" s="199">
        <f t="shared" si="119"/>
        <v>-16168.191964327205</v>
      </c>
      <c r="DK45" s="199">
        <f t="shared" si="119"/>
        <v>-17406.096925162437</v>
      </c>
      <c r="DL45" s="188"/>
      <c r="DM45" s="188"/>
      <c r="DN45" s="180"/>
    </row>
    <row r="46" spans="2:118" ht="15.4" x14ac:dyDescent="0.45">
      <c r="B46" s="242"/>
      <c r="C46" s="88"/>
      <c r="D46" s="88"/>
      <c r="E46" s="88"/>
      <c r="F46" s="88"/>
      <c r="G46" s="88"/>
      <c r="H46" s="242" t="s">
        <v>127</v>
      </c>
      <c r="I46" s="88"/>
      <c r="J46" s="88"/>
      <c r="K46" s="88"/>
      <c r="L46" s="88"/>
      <c r="M46" s="88"/>
      <c r="N46" s="88"/>
      <c r="O46" s="88"/>
      <c r="P46" s="88"/>
      <c r="Q46" s="243"/>
      <c r="X46" s="246"/>
      <c r="Y46" s="268">
        <v>5</v>
      </c>
      <c r="Z46" s="269">
        <v>-500</v>
      </c>
      <c r="AA46" s="269">
        <v>0</v>
      </c>
      <c r="AB46" s="269">
        <v>-500</v>
      </c>
      <c r="AC46" s="269">
        <v>-500</v>
      </c>
      <c r="AD46" s="269">
        <v>-500</v>
      </c>
      <c r="AE46" s="269">
        <v>-500</v>
      </c>
      <c r="AF46" s="269">
        <v>-500</v>
      </c>
      <c r="AG46" s="269">
        <v>-500</v>
      </c>
      <c r="AH46" s="269">
        <v>0</v>
      </c>
      <c r="AI46" s="269">
        <v>0</v>
      </c>
      <c r="AJ46" s="269">
        <v>0</v>
      </c>
      <c r="AK46" s="269">
        <v>0</v>
      </c>
      <c r="AL46" s="269">
        <v>0</v>
      </c>
      <c r="AM46" s="269">
        <v>0</v>
      </c>
      <c r="AN46" s="269">
        <v>0</v>
      </c>
      <c r="AO46" s="269">
        <v>0</v>
      </c>
      <c r="AP46" s="269">
        <v>0</v>
      </c>
      <c r="AQ46" s="269">
        <v>0</v>
      </c>
      <c r="AR46" s="269">
        <v>-500</v>
      </c>
      <c r="AS46" s="269">
        <v>-500</v>
      </c>
      <c r="AT46" s="269">
        <v>0</v>
      </c>
      <c r="AU46" s="269">
        <v>-135.28157102</v>
      </c>
      <c r="AV46" s="269">
        <v>0</v>
      </c>
      <c r="AW46" s="269">
        <v>-500</v>
      </c>
      <c r="AX46" s="269">
        <v>-399.35232101999998</v>
      </c>
      <c r="AY46" s="269">
        <v>0</v>
      </c>
      <c r="AZ46" s="269">
        <v>-15.558102269999999</v>
      </c>
      <c r="BA46" s="269">
        <v>-500</v>
      </c>
      <c r="BB46" s="269">
        <v>-48.295454550000002</v>
      </c>
      <c r="BC46" s="39"/>
      <c r="BD46" s="39"/>
      <c r="BE46" s="493">
        <f t="shared" si="87"/>
        <v>-210.29267065034483</v>
      </c>
      <c r="BF46" s="494">
        <f t="shared" si="88"/>
        <v>-199.94598031642857</v>
      </c>
      <c r="BG46" s="273">
        <f t="shared" si="89"/>
        <v>-6098.4874488599999</v>
      </c>
      <c r="BH46" s="273">
        <v>0</v>
      </c>
      <c r="BI46" s="274">
        <f t="shared" si="90"/>
        <v>-6098.4874488599999</v>
      </c>
      <c r="BJ46" s="275">
        <f t="shared" si="91"/>
        <v>0</v>
      </c>
      <c r="CG46" s="192"/>
      <c r="CH46" s="198">
        <v>5</v>
      </c>
      <c r="CI46" s="199">
        <f t="shared" si="92"/>
        <v>-7184.3362639472416</v>
      </c>
      <c r="CJ46" s="199">
        <f t="shared" si="93"/>
        <v>-7339.1529312079247</v>
      </c>
      <c r="CK46" s="199">
        <f t="shared" si="94"/>
        <v>-7707.407539971945</v>
      </c>
      <c r="CL46" s="199">
        <f t="shared" si="95"/>
        <v>-8512.6621487359698</v>
      </c>
      <c r="CM46" s="199">
        <f t="shared" si="96"/>
        <v>-9625.9014171949675</v>
      </c>
      <c r="CN46" s="199">
        <f t="shared" si="97"/>
        <v>-9552.8063780302</v>
      </c>
      <c r="CO46" s="199">
        <f t="shared" si="98"/>
        <v>-9417.6284925150467</v>
      </c>
      <c r="CP46" s="199">
        <f t="shared" si="99"/>
        <v>-9548.465190020208</v>
      </c>
      <c r="CQ46" s="199">
        <f t="shared" si="100"/>
        <v>-11840.587755815333</v>
      </c>
      <c r="CR46" s="199">
        <f t="shared" si="101"/>
        <v>-11602.885238652862</v>
      </c>
      <c r="CS46" s="199">
        <f t="shared" si="102"/>
        <v>-12383.917580414411</v>
      </c>
      <c r="CT46" s="199">
        <f t="shared" si="103"/>
        <v>-11693.503601827777</v>
      </c>
      <c r="CU46" s="199">
        <f t="shared" si="104"/>
        <v>-12550.561809392846</v>
      </c>
      <c r="CV46" s="199">
        <f t="shared" si="105"/>
        <v>-12645.306369529868</v>
      </c>
      <c r="CW46" s="199">
        <f t="shared" si="106"/>
        <v>-12524.314360639597</v>
      </c>
      <c r="CX46" s="199">
        <f t="shared" si="107"/>
        <v>-13921.211980776898</v>
      </c>
      <c r="CY46" s="199">
        <f t="shared" si="108"/>
        <v>-13079.958829243436</v>
      </c>
      <c r="CZ46" s="199">
        <f t="shared" si="109"/>
        <v>-13079.958829243436</v>
      </c>
      <c r="DA46" s="199">
        <f t="shared" si="110"/>
        <v>-13937.017036808504</v>
      </c>
      <c r="DB46" s="199">
        <f t="shared" si="111"/>
        <v>-13564.421240034491</v>
      </c>
      <c r="DC46" s="199">
        <f t="shared" si="112"/>
        <v>-14422.425172706719</v>
      </c>
      <c r="DD46" s="199">
        <f t="shared" si="113"/>
        <v>-14287.247287200307</v>
      </c>
      <c r="DE46" s="199">
        <f t="shared" si="114"/>
        <v>-15381.695550930282</v>
      </c>
      <c r="DF46" s="199">
        <f t="shared" si="115"/>
        <v>-14023.282131019483</v>
      </c>
      <c r="DG46" s="199">
        <f t="shared" si="116"/>
        <v>-14127.776810470736</v>
      </c>
      <c r="DH46" s="199">
        <f t="shared" si="117"/>
        <v>-14928.465646283094</v>
      </c>
      <c r="DI46" s="199">
        <f t="shared" si="118"/>
        <v>-16227.689222107992</v>
      </c>
      <c r="DJ46" s="199">
        <f t="shared" si="119"/>
        <v>-15731.191964327205</v>
      </c>
      <c r="DK46" s="199">
        <f t="shared" si="119"/>
        <v>-17363.886697885737</v>
      </c>
      <c r="DL46" s="188"/>
      <c r="DM46" s="188"/>
      <c r="DN46" s="180"/>
    </row>
    <row r="47" spans="2:118" ht="15.4" x14ac:dyDescent="0.45">
      <c r="B47" s="242"/>
      <c r="C47" s="88"/>
      <c r="D47" s="88"/>
      <c r="E47" s="88"/>
      <c r="F47" s="88"/>
      <c r="G47" s="88"/>
      <c r="H47" s="242"/>
      <c r="I47" s="88"/>
      <c r="J47" s="88"/>
      <c r="K47" s="88"/>
      <c r="L47" s="88"/>
      <c r="M47" s="88"/>
      <c r="N47" s="88"/>
      <c r="O47" s="88"/>
      <c r="P47" s="88"/>
      <c r="Q47" s="243"/>
      <c r="X47" s="246"/>
      <c r="Y47" s="268">
        <v>6</v>
      </c>
      <c r="Z47" s="269">
        <v>0</v>
      </c>
      <c r="AA47" s="269">
        <v>0</v>
      </c>
      <c r="AB47" s="269">
        <v>0</v>
      </c>
      <c r="AC47" s="269">
        <v>-500</v>
      </c>
      <c r="AD47" s="269">
        <v>0</v>
      </c>
      <c r="AE47" s="269">
        <v>-500</v>
      </c>
      <c r="AF47" s="269">
        <v>-271.64520739</v>
      </c>
      <c r="AG47" s="269">
        <v>0</v>
      </c>
      <c r="AH47" s="269">
        <v>0</v>
      </c>
      <c r="AI47" s="269">
        <v>0</v>
      </c>
      <c r="AJ47" s="269">
        <v>-48.295454550000002</v>
      </c>
      <c r="AK47" s="269">
        <v>0</v>
      </c>
      <c r="AL47" s="269">
        <v>0</v>
      </c>
      <c r="AM47" s="269">
        <v>0</v>
      </c>
      <c r="AN47" s="269">
        <v>0</v>
      </c>
      <c r="AO47" s="269">
        <v>-48.295454550000002</v>
      </c>
      <c r="AP47" s="269">
        <v>0</v>
      </c>
      <c r="AQ47" s="269">
        <v>0</v>
      </c>
      <c r="AR47" s="269">
        <v>0</v>
      </c>
      <c r="AS47" s="269">
        <v>-500</v>
      </c>
      <c r="AT47" s="269">
        <v>0</v>
      </c>
      <c r="AU47" s="269">
        <v>0</v>
      </c>
      <c r="AV47" s="269">
        <v>0</v>
      </c>
      <c r="AW47" s="269">
        <v>0</v>
      </c>
      <c r="AX47" s="269">
        <v>0</v>
      </c>
      <c r="AY47" s="269">
        <v>0</v>
      </c>
      <c r="AZ47" s="269">
        <v>0</v>
      </c>
      <c r="BA47" s="269">
        <v>0</v>
      </c>
      <c r="BB47" s="269">
        <v>0</v>
      </c>
      <c r="BC47" s="39"/>
      <c r="BD47" s="39"/>
      <c r="BE47" s="493">
        <f t="shared" si="87"/>
        <v>-64.421935051379307</v>
      </c>
      <c r="BF47" s="494">
        <f t="shared" si="88"/>
        <v>-66.722718446071426</v>
      </c>
      <c r="BG47" s="273">
        <f t="shared" si="89"/>
        <v>-1868.2361164899999</v>
      </c>
      <c r="BH47" s="273">
        <v>0</v>
      </c>
      <c r="BI47" s="274">
        <f t="shared" si="90"/>
        <v>-1868.2361164899999</v>
      </c>
      <c r="BJ47" s="275">
        <f t="shared" si="91"/>
        <v>0</v>
      </c>
      <c r="CG47" s="192"/>
      <c r="CH47" s="198">
        <v>6</v>
      </c>
      <c r="CI47" s="199">
        <f t="shared" si="92"/>
        <v>-7184.3362639472416</v>
      </c>
      <c r="CJ47" s="199">
        <f t="shared" si="93"/>
        <v>-7339.1529312079247</v>
      </c>
      <c r="CK47" s="199">
        <f t="shared" si="94"/>
        <v>-7707.407539971945</v>
      </c>
      <c r="CL47" s="199">
        <f t="shared" si="95"/>
        <v>-8075.6621487359698</v>
      </c>
      <c r="CM47" s="199">
        <f t="shared" si="96"/>
        <v>-9625.9014171949675</v>
      </c>
      <c r="CN47" s="199">
        <f t="shared" si="97"/>
        <v>-9115.8063780302</v>
      </c>
      <c r="CO47" s="199">
        <f t="shared" si="98"/>
        <v>-9180.2105812561858</v>
      </c>
      <c r="CP47" s="199">
        <f t="shared" si="99"/>
        <v>-9548.465190020208</v>
      </c>
      <c r="CQ47" s="199">
        <f t="shared" si="100"/>
        <v>-11840.587755815333</v>
      </c>
      <c r="CR47" s="199">
        <f t="shared" si="101"/>
        <v>-11602.885238652862</v>
      </c>
      <c r="CS47" s="199">
        <f t="shared" si="102"/>
        <v>-12341.70735313771</v>
      </c>
      <c r="CT47" s="199">
        <f t="shared" si="103"/>
        <v>-11693.503601827777</v>
      </c>
      <c r="CU47" s="199">
        <f t="shared" si="104"/>
        <v>-12550.561809392846</v>
      </c>
      <c r="CV47" s="199">
        <f t="shared" si="105"/>
        <v>-12645.306369529868</v>
      </c>
      <c r="CW47" s="199">
        <f t="shared" si="106"/>
        <v>-12524.314360639597</v>
      </c>
      <c r="CX47" s="199">
        <f t="shared" si="107"/>
        <v>-13879.001753500197</v>
      </c>
      <c r="CY47" s="199">
        <f t="shared" si="108"/>
        <v>-13079.958829243436</v>
      </c>
      <c r="CZ47" s="199">
        <f t="shared" si="109"/>
        <v>-13079.958829243436</v>
      </c>
      <c r="DA47" s="199">
        <f t="shared" si="110"/>
        <v>-13937.017036808504</v>
      </c>
      <c r="DB47" s="199">
        <f t="shared" si="111"/>
        <v>-13127.421240034491</v>
      </c>
      <c r="DC47" s="199">
        <f t="shared" si="112"/>
        <v>-14422.425172706719</v>
      </c>
      <c r="DD47" s="199">
        <f t="shared" si="113"/>
        <v>-14287.247287200307</v>
      </c>
      <c r="DE47" s="199">
        <f t="shared" si="114"/>
        <v>-15381.695550930282</v>
      </c>
      <c r="DF47" s="199">
        <f t="shared" si="115"/>
        <v>-14023.282131019483</v>
      </c>
      <c r="DG47" s="199">
        <f t="shared" si="116"/>
        <v>-14127.776810470736</v>
      </c>
      <c r="DH47" s="199">
        <f t="shared" si="117"/>
        <v>-14928.465646283094</v>
      </c>
      <c r="DI47" s="199">
        <f t="shared" si="118"/>
        <v>-16227.689222107992</v>
      </c>
      <c r="DJ47" s="199">
        <f t="shared" si="119"/>
        <v>-15731.191964327205</v>
      </c>
      <c r="DK47" s="199">
        <f t="shared" si="119"/>
        <v>-17363.886697885737</v>
      </c>
      <c r="DL47" s="188"/>
      <c r="DM47" s="188"/>
      <c r="DN47" s="180"/>
    </row>
    <row r="48" spans="2:118" ht="15.4" x14ac:dyDescent="0.45">
      <c r="B48" s="242"/>
      <c r="C48" s="47" t="s">
        <v>26</v>
      </c>
      <c r="D48" s="37"/>
      <c r="E48" s="462" t="str">
        <f>IF(ProjTitle="","Auto-Filled",ProjTitle)</f>
        <v>River Mill Storage, LLC</v>
      </c>
      <c r="F48" s="500"/>
      <c r="G48" s="500"/>
      <c r="H48" s="500"/>
      <c r="I48" s="500"/>
      <c r="J48" s="500"/>
      <c r="K48" s="48"/>
      <c r="L48" s="53"/>
      <c r="M48" s="48"/>
      <c r="N48" s="48"/>
      <c r="O48" s="48"/>
      <c r="P48" s="48"/>
      <c r="Q48" s="243"/>
      <c r="X48" s="246"/>
      <c r="Y48" s="268">
        <v>7</v>
      </c>
      <c r="Z48" s="269">
        <v>496.19112999999999</v>
      </c>
      <c r="AA48" s="269">
        <v>440</v>
      </c>
      <c r="AB48" s="269">
        <v>0</v>
      </c>
      <c r="AC48" s="269">
        <v>0</v>
      </c>
      <c r="AD48" s="269">
        <v>0</v>
      </c>
      <c r="AE48" s="269">
        <v>0</v>
      </c>
      <c r="AF48" s="269">
        <v>0</v>
      </c>
      <c r="AG48" s="269">
        <v>0</v>
      </c>
      <c r="AH48" s="269">
        <v>0</v>
      </c>
      <c r="AI48" s="269">
        <v>0</v>
      </c>
      <c r="AJ48" s="269">
        <v>0</v>
      </c>
      <c r="AK48" s="269">
        <v>0</v>
      </c>
      <c r="AL48" s="269">
        <v>200.95221749999999</v>
      </c>
      <c r="AM48" s="269">
        <v>0</v>
      </c>
      <c r="AN48" s="269">
        <v>0</v>
      </c>
      <c r="AO48" s="269">
        <v>0</v>
      </c>
      <c r="AP48" s="269">
        <v>0</v>
      </c>
      <c r="AQ48" s="269">
        <v>0</v>
      </c>
      <c r="AR48" s="269">
        <v>0</v>
      </c>
      <c r="AS48" s="269">
        <v>0</v>
      </c>
      <c r="AT48" s="269">
        <v>0</v>
      </c>
      <c r="AU48" s="269">
        <v>0</v>
      </c>
      <c r="AV48" s="269">
        <v>0</v>
      </c>
      <c r="AW48" s="269">
        <v>0</v>
      </c>
      <c r="AX48" s="269">
        <v>496.19112999999999</v>
      </c>
      <c r="AY48" s="269">
        <v>496.19112999999999</v>
      </c>
      <c r="AZ48" s="269">
        <v>0</v>
      </c>
      <c r="BA48" s="269">
        <v>0</v>
      </c>
      <c r="BB48" s="269">
        <v>0</v>
      </c>
      <c r="BC48" s="39"/>
      <c r="BD48" s="39"/>
      <c r="BE48" s="493">
        <f t="shared" si="87"/>
        <v>73.431917499999997</v>
      </c>
      <c r="BF48" s="494">
        <f t="shared" si="88"/>
        <v>58.333374196428565</v>
      </c>
      <c r="BG48" s="273">
        <f t="shared" si="89"/>
        <v>2129.5256074999998</v>
      </c>
      <c r="BH48" s="273">
        <v>0</v>
      </c>
      <c r="BI48" s="274">
        <f t="shared" si="90"/>
        <v>0</v>
      </c>
      <c r="BJ48" s="275">
        <f t="shared" si="91"/>
        <v>2129.5256074999998</v>
      </c>
      <c r="CG48" s="192"/>
      <c r="CH48" s="198">
        <v>7</v>
      </c>
      <c r="CI48" s="199">
        <f t="shared" si="92"/>
        <v>-7752.0606689815668</v>
      </c>
      <c r="CJ48" s="199">
        <f t="shared" si="93"/>
        <v>-7842.585425487101</v>
      </c>
      <c r="CK48" s="199">
        <f t="shared" si="94"/>
        <v>-7707.407539971945</v>
      </c>
      <c r="CL48" s="199">
        <f t="shared" si="95"/>
        <v>-8075.6621487359698</v>
      </c>
      <c r="CM48" s="199">
        <f t="shared" si="96"/>
        <v>-9625.9014171949675</v>
      </c>
      <c r="CN48" s="199">
        <f t="shared" si="97"/>
        <v>-9115.8063780302</v>
      </c>
      <c r="CO48" s="199">
        <f t="shared" si="98"/>
        <v>-9180.2105812561858</v>
      </c>
      <c r="CP48" s="199">
        <f t="shared" si="99"/>
        <v>-9548.465190020208</v>
      </c>
      <c r="CQ48" s="199">
        <f t="shared" si="100"/>
        <v>-11840.587755815333</v>
      </c>
      <c r="CR48" s="199">
        <f t="shared" si="101"/>
        <v>-11602.885238652862</v>
      </c>
      <c r="CS48" s="199">
        <f t="shared" si="102"/>
        <v>-12341.70735313771</v>
      </c>
      <c r="CT48" s="199">
        <f t="shared" si="103"/>
        <v>-11693.503601827777</v>
      </c>
      <c r="CU48" s="199">
        <f t="shared" si="104"/>
        <v>-12780.484255045019</v>
      </c>
      <c r="CV48" s="199">
        <f t="shared" si="105"/>
        <v>-12645.306369529868</v>
      </c>
      <c r="CW48" s="199">
        <f t="shared" si="106"/>
        <v>-12524.314360639597</v>
      </c>
      <c r="CX48" s="199">
        <f t="shared" si="107"/>
        <v>-13879.001753500197</v>
      </c>
      <c r="CY48" s="199">
        <f t="shared" si="108"/>
        <v>-13079.958829243436</v>
      </c>
      <c r="CZ48" s="199">
        <f t="shared" si="109"/>
        <v>-13079.958829243436</v>
      </c>
      <c r="DA48" s="199">
        <f t="shared" si="110"/>
        <v>-13937.017036808504</v>
      </c>
      <c r="DB48" s="199">
        <f t="shared" si="111"/>
        <v>-13127.421240034491</v>
      </c>
      <c r="DC48" s="199">
        <f t="shared" si="112"/>
        <v>-14422.425172706719</v>
      </c>
      <c r="DD48" s="199">
        <f t="shared" si="113"/>
        <v>-14287.247287200307</v>
      </c>
      <c r="DE48" s="199">
        <f t="shared" si="114"/>
        <v>-15381.695550930282</v>
      </c>
      <c r="DF48" s="199">
        <f t="shared" si="115"/>
        <v>-14023.282131019483</v>
      </c>
      <c r="DG48" s="199">
        <f t="shared" si="116"/>
        <v>-14695.501215505061</v>
      </c>
      <c r="DH48" s="199">
        <f t="shared" si="117"/>
        <v>-15496.190051317419</v>
      </c>
      <c r="DI48" s="199">
        <f t="shared" si="118"/>
        <v>-16227.689222107992</v>
      </c>
      <c r="DJ48" s="199">
        <f t="shared" si="119"/>
        <v>-15731.191964327205</v>
      </c>
      <c r="DK48" s="199">
        <f t="shared" si="119"/>
        <v>-17363.886697885737</v>
      </c>
      <c r="DL48" s="188"/>
      <c r="DM48" s="188"/>
      <c r="DN48" s="180"/>
    </row>
    <row r="49" spans="2:118" ht="15.4" x14ac:dyDescent="0.45">
      <c r="B49" s="242"/>
      <c r="C49" s="50"/>
      <c r="D49" s="88"/>
      <c r="E49" s="88"/>
      <c r="F49" s="88"/>
      <c r="G49" s="88"/>
      <c r="H49" s="88"/>
      <c r="I49" s="88"/>
      <c r="J49" s="48"/>
      <c r="K49" s="88"/>
      <c r="L49" s="48"/>
      <c r="M49" s="88"/>
      <c r="N49" s="88"/>
      <c r="O49" s="88"/>
      <c r="P49" s="88"/>
      <c r="Q49" s="243"/>
      <c r="X49" s="246"/>
      <c r="Y49" s="268">
        <v>8</v>
      </c>
      <c r="Z49" s="269">
        <v>496.19112999999999</v>
      </c>
      <c r="AA49" s="269">
        <v>0</v>
      </c>
      <c r="AB49" s="269">
        <v>0</v>
      </c>
      <c r="AC49" s="269">
        <v>411.19112999999999</v>
      </c>
      <c r="AD49" s="269">
        <v>411.19112999999999</v>
      </c>
      <c r="AE49" s="269">
        <v>0</v>
      </c>
      <c r="AF49" s="269">
        <v>0</v>
      </c>
      <c r="AG49" s="269">
        <v>411.19112999999999</v>
      </c>
      <c r="AH49" s="269">
        <v>0</v>
      </c>
      <c r="AI49" s="269">
        <v>0</v>
      </c>
      <c r="AJ49" s="269">
        <v>0</v>
      </c>
      <c r="AK49" s="269">
        <v>0</v>
      </c>
      <c r="AL49" s="269">
        <v>0</v>
      </c>
      <c r="AM49" s="269">
        <v>0</v>
      </c>
      <c r="AN49" s="269">
        <v>0</v>
      </c>
      <c r="AO49" s="269">
        <v>0</v>
      </c>
      <c r="AP49" s="269">
        <v>0</v>
      </c>
      <c r="AQ49" s="269">
        <v>0</v>
      </c>
      <c r="AR49" s="269">
        <v>0</v>
      </c>
      <c r="AS49" s="269">
        <v>0</v>
      </c>
      <c r="AT49" s="269">
        <v>0</v>
      </c>
      <c r="AU49" s="269">
        <v>0</v>
      </c>
      <c r="AV49" s="269">
        <v>0</v>
      </c>
      <c r="AW49" s="269">
        <v>0</v>
      </c>
      <c r="AX49" s="269">
        <v>496.19112999999999</v>
      </c>
      <c r="AY49" s="269">
        <v>411.19112999999999</v>
      </c>
      <c r="AZ49" s="269">
        <v>411.19112999999999</v>
      </c>
      <c r="BA49" s="269">
        <v>411.19112999999999</v>
      </c>
      <c r="BB49" s="269">
        <v>0</v>
      </c>
      <c r="BC49" s="39"/>
      <c r="BD49" s="39"/>
      <c r="BE49" s="493">
        <f t="shared" si="87"/>
        <v>119.29410482758622</v>
      </c>
      <c r="BF49" s="494">
        <f t="shared" si="88"/>
        <v>105.83349678571429</v>
      </c>
      <c r="BG49" s="273">
        <f t="shared" ref="BG49:BG64" si="120">(SUMIF($Z$41:$BD$41,"Sat",$Z49:$BD49)+SUMIF($Z$41:$BD$41,"Sun",$Z49:$BD49))</f>
        <v>1318.57339</v>
      </c>
      <c r="BH49" s="273">
        <f>(SUM($Z49:$BD49)-(SUMIF($Z$41:$BD$41,"Sat",$Z49:$BD49)+SUMIF($Z$41:$BD$41,"Sun",$Z49:$BD49)))</f>
        <v>2140.9556500000003</v>
      </c>
      <c r="BI49" s="274">
        <f t="shared" si="90"/>
        <v>0</v>
      </c>
      <c r="BJ49" s="275">
        <f t="shared" si="91"/>
        <v>3459.5290400000004</v>
      </c>
      <c r="CG49" s="192"/>
      <c r="CH49" s="198">
        <v>8</v>
      </c>
      <c r="CI49" s="199">
        <f t="shared" si="92"/>
        <v>-8319.785074015892</v>
      </c>
      <c r="CJ49" s="199">
        <f t="shared" si="93"/>
        <v>-7842.585425487101</v>
      </c>
      <c r="CK49" s="199">
        <f t="shared" si="94"/>
        <v>-7707.407539971945</v>
      </c>
      <c r="CL49" s="199">
        <f t="shared" si="95"/>
        <v>-8546.132549193635</v>
      </c>
      <c r="CM49" s="199">
        <f t="shared" si="96"/>
        <v>-10096.371817652633</v>
      </c>
      <c r="CN49" s="199">
        <f t="shared" si="97"/>
        <v>-9115.8063780302</v>
      </c>
      <c r="CO49" s="199">
        <f t="shared" si="98"/>
        <v>-9180.2105812561858</v>
      </c>
      <c r="CP49" s="199">
        <f t="shared" si="99"/>
        <v>-10018.935590477873</v>
      </c>
      <c r="CQ49" s="199">
        <f t="shared" si="100"/>
        <v>-11840.587755815333</v>
      </c>
      <c r="CR49" s="199">
        <f t="shared" si="101"/>
        <v>-11602.885238652862</v>
      </c>
      <c r="CS49" s="199">
        <f t="shared" si="102"/>
        <v>-12341.70735313771</v>
      </c>
      <c r="CT49" s="199">
        <f t="shared" si="103"/>
        <v>-11693.503601827777</v>
      </c>
      <c r="CU49" s="199">
        <f t="shared" si="104"/>
        <v>-12780.484255045019</v>
      </c>
      <c r="CV49" s="199">
        <f t="shared" si="105"/>
        <v>-12645.306369529868</v>
      </c>
      <c r="CW49" s="199">
        <f t="shared" si="106"/>
        <v>-12524.314360639597</v>
      </c>
      <c r="CX49" s="199">
        <f t="shared" si="107"/>
        <v>-13879.001753500197</v>
      </c>
      <c r="CY49" s="199">
        <f t="shared" si="108"/>
        <v>-13079.958829243436</v>
      </c>
      <c r="CZ49" s="199">
        <f t="shared" si="109"/>
        <v>-13079.958829243436</v>
      </c>
      <c r="DA49" s="199">
        <f t="shared" si="110"/>
        <v>-13937.017036808504</v>
      </c>
      <c r="DB49" s="199">
        <f t="shared" si="111"/>
        <v>-13127.421240034491</v>
      </c>
      <c r="DC49" s="199">
        <f t="shared" si="112"/>
        <v>-14422.425172706719</v>
      </c>
      <c r="DD49" s="199">
        <f t="shared" si="113"/>
        <v>-14287.247287200307</v>
      </c>
      <c r="DE49" s="199">
        <f t="shared" si="114"/>
        <v>-15381.695550930282</v>
      </c>
      <c r="DF49" s="199">
        <f t="shared" si="115"/>
        <v>-14023.282131019483</v>
      </c>
      <c r="DG49" s="199">
        <f t="shared" si="116"/>
        <v>-15263.225620539386</v>
      </c>
      <c r="DH49" s="199">
        <f t="shared" si="117"/>
        <v>-15966.660451775084</v>
      </c>
      <c r="DI49" s="199">
        <f t="shared" si="118"/>
        <v>-16698.159622565658</v>
      </c>
      <c r="DJ49" s="199">
        <f t="shared" si="119"/>
        <v>-16201.66236478487</v>
      </c>
      <c r="DK49" s="199">
        <f t="shared" si="119"/>
        <v>-17363.886697885737</v>
      </c>
      <c r="DL49" s="188"/>
      <c r="DM49" s="188"/>
      <c r="DN49" s="180"/>
    </row>
    <row r="50" spans="2:118" ht="15.4" x14ac:dyDescent="0.45">
      <c r="B50" s="242"/>
      <c r="C50" s="88"/>
      <c r="D50" s="510" t="s">
        <v>128</v>
      </c>
      <c r="E50" s="510"/>
      <c r="F50" s="510"/>
      <c r="G50" s="510"/>
      <c r="H50" s="510"/>
      <c r="I50" s="510"/>
      <c r="J50" s="510"/>
      <c r="K50" s="510"/>
      <c r="L50" s="510"/>
      <c r="M50" s="510"/>
      <c r="N50" s="510"/>
      <c r="O50" s="88"/>
      <c r="P50" s="88"/>
      <c r="Q50" s="243"/>
      <c r="X50" s="246"/>
      <c r="Y50" s="268">
        <v>9</v>
      </c>
      <c r="Z50" s="269">
        <v>0</v>
      </c>
      <c r="AA50" s="269">
        <v>0</v>
      </c>
      <c r="AB50" s="269">
        <v>0</v>
      </c>
      <c r="AC50" s="269">
        <v>496.19112999999999</v>
      </c>
      <c r="AD50" s="269">
        <v>0</v>
      </c>
      <c r="AE50" s="269">
        <v>0</v>
      </c>
      <c r="AF50" s="269">
        <v>0</v>
      </c>
      <c r="AG50" s="269">
        <v>0</v>
      </c>
      <c r="AH50" s="269">
        <v>0</v>
      </c>
      <c r="AI50" s="269">
        <v>0</v>
      </c>
      <c r="AJ50" s="269">
        <v>0</v>
      </c>
      <c r="AK50" s="269">
        <v>0</v>
      </c>
      <c r="AL50" s="269">
        <v>0</v>
      </c>
      <c r="AM50" s="269">
        <v>0</v>
      </c>
      <c r="AN50" s="269">
        <v>0</v>
      </c>
      <c r="AO50" s="269">
        <v>0</v>
      </c>
      <c r="AP50" s="269">
        <v>0</v>
      </c>
      <c r="AQ50" s="269">
        <v>0</v>
      </c>
      <c r="AR50" s="269">
        <v>0</v>
      </c>
      <c r="AS50" s="269">
        <v>0</v>
      </c>
      <c r="AT50" s="269">
        <v>0</v>
      </c>
      <c r="AU50" s="269">
        <v>0</v>
      </c>
      <c r="AV50" s="269">
        <v>0</v>
      </c>
      <c r="AW50" s="269">
        <v>0</v>
      </c>
      <c r="AX50" s="269">
        <v>0</v>
      </c>
      <c r="AY50" s="269">
        <v>0</v>
      </c>
      <c r="AZ50" s="269">
        <v>0</v>
      </c>
      <c r="BA50" s="269">
        <v>0</v>
      </c>
      <c r="BB50" s="269">
        <v>0</v>
      </c>
      <c r="BC50" s="39"/>
      <c r="BD50" s="39"/>
      <c r="BE50" s="493">
        <f t="shared" si="87"/>
        <v>17.110038965517241</v>
      </c>
      <c r="BF50" s="494">
        <f t="shared" si="88"/>
        <v>17.721111785714285</v>
      </c>
      <c r="BG50" s="273">
        <f t="shared" si="120"/>
        <v>0</v>
      </c>
      <c r="BH50" s="273">
        <f>(SUM($Z50:$BD50)-(SUMIF($Z$41:$BD$41,"Sat",$Z50:$BD50)+SUMIF($Z$41:$BD$41,"Sun",$Z50:$BD50)))</f>
        <v>496.19112999999999</v>
      </c>
      <c r="BI50" s="274">
        <f t="shared" si="90"/>
        <v>0</v>
      </c>
      <c r="BJ50" s="275">
        <f t="shared" si="91"/>
        <v>496.19112999999999</v>
      </c>
      <c r="CG50" s="192"/>
      <c r="CH50" s="198">
        <v>9</v>
      </c>
      <c r="CI50" s="199">
        <f t="shared" si="92"/>
        <v>-8319.785074015892</v>
      </c>
      <c r="CJ50" s="199">
        <f t="shared" si="93"/>
        <v>-7842.585425487101</v>
      </c>
      <c r="CK50" s="199">
        <f t="shared" si="94"/>
        <v>-7707.407539971945</v>
      </c>
      <c r="CL50" s="199">
        <f t="shared" si="95"/>
        <v>-9113.8569542279602</v>
      </c>
      <c r="CM50" s="199">
        <f t="shared" si="96"/>
        <v>-10096.371817652633</v>
      </c>
      <c r="CN50" s="199">
        <f t="shared" si="97"/>
        <v>-9115.8063780302</v>
      </c>
      <c r="CO50" s="199">
        <f t="shared" si="98"/>
        <v>-9180.2105812561858</v>
      </c>
      <c r="CP50" s="199">
        <f t="shared" si="99"/>
        <v>-10018.935590477873</v>
      </c>
      <c r="CQ50" s="199">
        <f t="shared" si="100"/>
        <v>-11840.587755815333</v>
      </c>
      <c r="CR50" s="199">
        <f t="shared" si="101"/>
        <v>-11602.885238652862</v>
      </c>
      <c r="CS50" s="199">
        <f t="shared" si="102"/>
        <v>-12341.70735313771</v>
      </c>
      <c r="CT50" s="199">
        <f t="shared" si="103"/>
        <v>-11693.503601827777</v>
      </c>
      <c r="CU50" s="199">
        <f t="shared" si="104"/>
        <v>-12780.484255045019</v>
      </c>
      <c r="CV50" s="199">
        <f t="shared" si="105"/>
        <v>-12645.306369529868</v>
      </c>
      <c r="CW50" s="199">
        <f t="shared" si="106"/>
        <v>-12524.314360639597</v>
      </c>
      <c r="CX50" s="199">
        <f t="shared" si="107"/>
        <v>-13879.001753500197</v>
      </c>
      <c r="CY50" s="199">
        <f t="shared" si="108"/>
        <v>-13079.958829243436</v>
      </c>
      <c r="CZ50" s="199">
        <f t="shared" si="109"/>
        <v>-13079.958829243436</v>
      </c>
      <c r="DA50" s="199">
        <f t="shared" si="110"/>
        <v>-13937.017036808504</v>
      </c>
      <c r="DB50" s="199">
        <f t="shared" si="111"/>
        <v>-13127.421240034491</v>
      </c>
      <c r="DC50" s="199">
        <f t="shared" si="112"/>
        <v>-14422.425172706719</v>
      </c>
      <c r="DD50" s="199">
        <f t="shared" si="113"/>
        <v>-14287.247287200307</v>
      </c>
      <c r="DE50" s="199">
        <f t="shared" si="114"/>
        <v>-15381.695550930282</v>
      </c>
      <c r="DF50" s="199">
        <f t="shared" si="115"/>
        <v>-14023.282131019483</v>
      </c>
      <c r="DG50" s="199">
        <f t="shared" si="116"/>
        <v>-15263.225620539386</v>
      </c>
      <c r="DH50" s="199">
        <f t="shared" si="117"/>
        <v>-15966.660451775084</v>
      </c>
      <c r="DI50" s="199">
        <f t="shared" si="118"/>
        <v>-16698.159622565658</v>
      </c>
      <c r="DJ50" s="199">
        <f t="shared" si="119"/>
        <v>-16201.66236478487</v>
      </c>
      <c r="DK50" s="199">
        <f t="shared" si="119"/>
        <v>-17363.886697885737</v>
      </c>
      <c r="DL50" s="188"/>
      <c r="DM50" s="188"/>
      <c r="DN50" s="180"/>
    </row>
    <row r="51" spans="2:118" ht="15.4" x14ac:dyDescent="0.45">
      <c r="B51" s="242"/>
      <c r="C51" s="88"/>
      <c r="D51" s="510"/>
      <c r="E51" s="510"/>
      <c r="F51" s="510"/>
      <c r="G51" s="510"/>
      <c r="H51" s="510"/>
      <c r="I51" s="510"/>
      <c r="J51" s="510"/>
      <c r="K51" s="510"/>
      <c r="L51" s="510"/>
      <c r="M51" s="510"/>
      <c r="N51" s="510"/>
      <c r="O51" s="313"/>
      <c r="P51" s="313"/>
      <c r="Q51" s="371"/>
      <c r="X51" s="246"/>
      <c r="Y51" s="268">
        <v>10</v>
      </c>
      <c r="Z51" s="269">
        <v>0</v>
      </c>
      <c r="AA51" s="269">
        <v>0</v>
      </c>
      <c r="AB51" s="269">
        <v>440</v>
      </c>
      <c r="AC51" s="269">
        <v>0</v>
      </c>
      <c r="AD51" s="269">
        <v>0</v>
      </c>
      <c r="AE51" s="269">
        <v>0</v>
      </c>
      <c r="AF51" s="269">
        <v>0</v>
      </c>
      <c r="AG51" s="269">
        <v>0</v>
      </c>
      <c r="AH51" s="269">
        <v>0</v>
      </c>
      <c r="AI51" s="269">
        <v>0</v>
      </c>
      <c r="AJ51" s="269">
        <v>0</v>
      </c>
      <c r="AK51" s="269">
        <v>0</v>
      </c>
      <c r="AL51" s="269">
        <v>0</v>
      </c>
      <c r="AM51" s="269">
        <v>0</v>
      </c>
      <c r="AN51" s="269">
        <v>0</v>
      </c>
      <c r="AO51" s="269">
        <v>0</v>
      </c>
      <c r="AP51" s="269">
        <v>0</v>
      </c>
      <c r="AQ51" s="269">
        <v>0</v>
      </c>
      <c r="AR51" s="269">
        <v>0</v>
      </c>
      <c r="AS51" s="269">
        <v>0</v>
      </c>
      <c r="AT51" s="269">
        <v>0</v>
      </c>
      <c r="AU51" s="269">
        <v>0</v>
      </c>
      <c r="AV51" s="269">
        <v>0</v>
      </c>
      <c r="AW51" s="269">
        <v>411.19112999999999</v>
      </c>
      <c r="AX51" s="269">
        <v>0</v>
      </c>
      <c r="AY51" s="269">
        <v>0</v>
      </c>
      <c r="AZ51" s="269">
        <v>0</v>
      </c>
      <c r="BA51" s="269">
        <v>0</v>
      </c>
      <c r="BB51" s="269">
        <v>0</v>
      </c>
      <c r="BC51" s="39"/>
      <c r="BD51" s="39"/>
      <c r="BE51" s="493">
        <f t="shared" si="87"/>
        <v>29.351418275862066</v>
      </c>
      <c r="BF51" s="494">
        <f t="shared" si="88"/>
        <v>30.399683214285712</v>
      </c>
      <c r="BG51" s="273">
        <f t="shared" si="120"/>
        <v>0</v>
      </c>
      <c r="BH51" s="273">
        <f t="shared" ref="BH51:BH64" si="121">(SUM($Z51:$BD51)-(SUMIF($Z$41:$BD$41,"Sat",$Z51:$BD51)+SUMIF($Z$41:$BD$41,"Sun",$Z51:$BD51)))</f>
        <v>851.19112999999993</v>
      </c>
      <c r="BI51" s="274">
        <f t="shared" si="90"/>
        <v>0</v>
      </c>
      <c r="BJ51" s="275">
        <f t="shared" si="91"/>
        <v>851.19112999999993</v>
      </c>
      <c r="CG51" s="192"/>
      <c r="CH51" s="198">
        <v>10</v>
      </c>
      <c r="CI51" s="199">
        <f t="shared" si="92"/>
        <v>-8319.785074015892</v>
      </c>
      <c r="CJ51" s="199">
        <f t="shared" si="93"/>
        <v>-7842.585425487101</v>
      </c>
      <c r="CK51" s="199">
        <f t="shared" si="94"/>
        <v>-8210.8400342511213</v>
      </c>
      <c r="CL51" s="199">
        <f t="shared" si="95"/>
        <v>-9113.8569542279602</v>
      </c>
      <c r="CM51" s="199">
        <f t="shared" si="96"/>
        <v>-10096.371817652633</v>
      </c>
      <c r="CN51" s="199">
        <f t="shared" si="97"/>
        <v>-9115.8063780302</v>
      </c>
      <c r="CO51" s="199">
        <f t="shared" si="98"/>
        <v>-9180.2105812561858</v>
      </c>
      <c r="CP51" s="199">
        <f t="shared" si="99"/>
        <v>-10018.935590477873</v>
      </c>
      <c r="CQ51" s="199">
        <f t="shared" si="100"/>
        <v>-11840.587755815333</v>
      </c>
      <c r="CR51" s="199">
        <f t="shared" si="101"/>
        <v>-11602.885238652862</v>
      </c>
      <c r="CS51" s="199">
        <f t="shared" si="102"/>
        <v>-12341.70735313771</v>
      </c>
      <c r="CT51" s="199">
        <f t="shared" si="103"/>
        <v>-11693.503601827777</v>
      </c>
      <c r="CU51" s="199">
        <f t="shared" si="104"/>
        <v>-12780.484255045019</v>
      </c>
      <c r="CV51" s="199">
        <f t="shared" si="105"/>
        <v>-12645.306369529868</v>
      </c>
      <c r="CW51" s="199">
        <f t="shared" si="106"/>
        <v>-12524.314360639597</v>
      </c>
      <c r="CX51" s="199">
        <f t="shared" si="107"/>
        <v>-13879.001753500197</v>
      </c>
      <c r="CY51" s="199">
        <f t="shared" si="108"/>
        <v>-13079.958829243436</v>
      </c>
      <c r="CZ51" s="199">
        <f t="shared" si="109"/>
        <v>-13079.958829243436</v>
      </c>
      <c r="DA51" s="199">
        <f t="shared" si="110"/>
        <v>-13937.017036808504</v>
      </c>
      <c r="DB51" s="199">
        <f t="shared" si="111"/>
        <v>-13127.421240034491</v>
      </c>
      <c r="DC51" s="199">
        <f t="shared" si="112"/>
        <v>-14422.425172706719</v>
      </c>
      <c r="DD51" s="199">
        <f t="shared" si="113"/>
        <v>-14287.247287200307</v>
      </c>
      <c r="DE51" s="199">
        <f t="shared" si="114"/>
        <v>-15381.695550930282</v>
      </c>
      <c r="DF51" s="199">
        <f t="shared" si="115"/>
        <v>-14493.752531477148</v>
      </c>
      <c r="DG51" s="199">
        <f t="shared" si="116"/>
        <v>-15263.225620539386</v>
      </c>
      <c r="DH51" s="199">
        <f t="shared" si="117"/>
        <v>-15966.660451775084</v>
      </c>
      <c r="DI51" s="199">
        <f t="shared" si="118"/>
        <v>-16698.159622565658</v>
      </c>
      <c r="DJ51" s="199">
        <f t="shared" si="119"/>
        <v>-16201.66236478487</v>
      </c>
      <c r="DK51" s="199">
        <f t="shared" si="119"/>
        <v>-17363.886697885737</v>
      </c>
      <c r="DL51" s="188"/>
      <c r="DM51" s="188"/>
      <c r="DN51" s="180"/>
    </row>
    <row r="52" spans="2:118" ht="15.4" x14ac:dyDescent="0.45">
      <c r="B52" s="246"/>
      <c r="C52" s="236"/>
      <c r="D52" s="337">
        <v>1</v>
      </c>
      <c r="E52" s="337">
        <v>2</v>
      </c>
      <c r="F52" s="337">
        <v>3</v>
      </c>
      <c r="G52" s="337">
        <v>4</v>
      </c>
      <c r="H52" s="337">
        <v>5</v>
      </c>
      <c r="I52" s="337">
        <v>6</v>
      </c>
      <c r="J52" s="337">
        <v>7</v>
      </c>
      <c r="K52" s="337">
        <v>8</v>
      </c>
      <c r="L52" s="337">
        <v>9</v>
      </c>
      <c r="M52" s="337">
        <v>10</v>
      </c>
      <c r="N52" s="337">
        <v>11</v>
      </c>
      <c r="O52" s="337">
        <v>12</v>
      </c>
      <c r="P52" s="39"/>
      <c r="Q52" s="247"/>
      <c r="S52" s="123" t="s">
        <v>129</v>
      </c>
      <c r="T52" s="14">
        <f>'Part VI'!$G$11</f>
        <v>0</v>
      </c>
      <c r="X52" s="246"/>
      <c r="Y52" s="268">
        <v>11</v>
      </c>
      <c r="Z52" s="269">
        <v>-264.07074999999998</v>
      </c>
      <c r="AA52" s="269">
        <v>0</v>
      </c>
      <c r="AB52" s="269">
        <v>0</v>
      </c>
      <c r="AC52" s="269">
        <v>-500</v>
      </c>
      <c r="AD52" s="269">
        <v>-500</v>
      </c>
      <c r="AE52" s="269">
        <v>-271.64520739</v>
      </c>
      <c r="AF52" s="269">
        <v>28.808869999999999</v>
      </c>
      <c r="AG52" s="269">
        <v>-402.73621307000002</v>
      </c>
      <c r="AH52" s="269">
        <v>0</v>
      </c>
      <c r="AI52" s="269">
        <v>0</v>
      </c>
      <c r="AJ52" s="269">
        <v>-500</v>
      </c>
      <c r="AK52" s="269">
        <v>0</v>
      </c>
      <c r="AL52" s="269">
        <v>0</v>
      </c>
      <c r="AM52" s="269">
        <v>-500</v>
      </c>
      <c r="AN52" s="269">
        <v>-500</v>
      </c>
      <c r="AO52" s="269">
        <v>-500</v>
      </c>
      <c r="AP52" s="269">
        <v>0</v>
      </c>
      <c r="AQ52" s="269">
        <v>0</v>
      </c>
      <c r="AR52" s="269">
        <v>-271.64520739</v>
      </c>
      <c r="AS52" s="269">
        <v>0</v>
      </c>
      <c r="AT52" s="269">
        <v>-500</v>
      </c>
      <c r="AU52" s="269">
        <v>0</v>
      </c>
      <c r="AV52" s="269">
        <v>0</v>
      </c>
      <c r="AW52" s="269">
        <v>0</v>
      </c>
      <c r="AX52" s="269">
        <v>-500</v>
      </c>
      <c r="AY52" s="269">
        <v>-500</v>
      </c>
      <c r="AZ52" s="269">
        <v>-500</v>
      </c>
      <c r="BA52" s="269">
        <v>-500</v>
      </c>
      <c r="BB52" s="269">
        <v>0</v>
      </c>
      <c r="BC52" s="39"/>
      <c r="BD52" s="39"/>
      <c r="BE52" s="493">
        <f t="shared" si="87"/>
        <v>-230.38925889137931</v>
      </c>
      <c r="BF52" s="494">
        <f t="shared" si="88"/>
        <v>-229.18634849464283</v>
      </c>
      <c r="BG52" s="273">
        <f t="shared" si="120"/>
        <v>-2637.9980930699999</v>
      </c>
      <c r="BH52" s="273">
        <f t="shared" si="121"/>
        <v>-4043.2904147800004</v>
      </c>
      <c r="BI52" s="274">
        <f t="shared" si="90"/>
        <v>-6710.0973778500002</v>
      </c>
      <c r="BJ52" s="275">
        <f t="shared" si="91"/>
        <v>28.808869999999999</v>
      </c>
      <c r="CG52" s="192"/>
      <c r="CH52" s="198">
        <v>11</v>
      </c>
      <c r="CI52" s="199">
        <f t="shared" si="92"/>
        <v>-8088.9872385158924</v>
      </c>
      <c r="CJ52" s="199">
        <f t="shared" si="93"/>
        <v>-7842.585425487101</v>
      </c>
      <c r="CK52" s="199">
        <f t="shared" si="94"/>
        <v>-8210.8400342511213</v>
      </c>
      <c r="CL52" s="199">
        <f t="shared" si="95"/>
        <v>-8676.8569542279602</v>
      </c>
      <c r="CM52" s="199">
        <f t="shared" si="96"/>
        <v>-9659.3718176526327</v>
      </c>
      <c r="CN52" s="199">
        <f t="shared" si="97"/>
        <v>-8878.3884667713392</v>
      </c>
      <c r="CO52" s="199">
        <f t="shared" si="98"/>
        <v>-9213.1726750776961</v>
      </c>
      <c r="CP52" s="199">
        <f t="shared" si="99"/>
        <v>-9666.9441402546927</v>
      </c>
      <c r="CQ52" s="199">
        <f t="shared" si="100"/>
        <v>-11840.587755815333</v>
      </c>
      <c r="CR52" s="199">
        <f t="shared" si="101"/>
        <v>-11602.885238652862</v>
      </c>
      <c r="CS52" s="199">
        <f t="shared" si="102"/>
        <v>-11904.70735313771</v>
      </c>
      <c r="CT52" s="199">
        <f t="shared" si="103"/>
        <v>-11693.503601827777</v>
      </c>
      <c r="CU52" s="199">
        <f t="shared" si="104"/>
        <v>-12780.484255045019</v>
      </c>
      <c r="CV52" s="199">
        <f t="shared" si="105"/>
        <v>-12208.306369529868</v>
      </c>
      <c r="CW52" s="199">
        <f t="shared" si="106"/>
        <v>-12087.314360639597</v>
      </c>
      <c r="CX52" s="199">
        <f t="shared" si="107"/>
        <v>-13442.001753500197</v>
      </c>
      <c r="CY52" s="199">
        <f t="shared" si="108"/>
        <v>-13079.958829243436</v>
      </c>
      <c r="CZ52" s="199">
        <f t="shared" si="109"/>
        <v>-13079.958829243436</v>
      </c>
      <c r="DA52" s="199">
        <f t="shared" si="110"/>
        <v>-13699.599125549643</v>
      </c>
      <c r="DB52" s="199">
        <f t="shared" si="111"/>
        <v>-13127.421240034491</v>
      </c>
      <c r="DC52" s="199">
        <f t="shared" si="112"/>
        <v>-13985.425172706719</v>
      </c>
      <c r="DD52" s="199">
        <f t="shared" si="113"/>
        <v>-14287.247287200307</v>
      </c>
      <c r="DE52" s="199">
        <f t="shared" si="114"/>
        <v>-15381.695550930282</v>
      </c>
      <c r="DF52" s="199">
        <f t="shared" si="115"/>
        <v>-14493.752531477148</v>
      </c>
      <c r="DG52" s="199">
        <f t="shared" si="116"/>
        <v>-14826.225620539386</v>
      </c>
      <c r="DH52" s="199">
        <f t="shared" si="117"/>
        <v>-15529.660451775084</v>
      </c>
      <c r="DI52" s="199">
        <f t="shared" si="118"/>
        <v>-16261.159622565658</v>
      </c>
      <c r="DJ52" s="199">
        <f t="shared" si="119"/>
        <v>-15764.66236478487</v>
      </c>
      <c r="DK52" s="199">
        <f t="shared" si="119"/>
        <v>-17363.886697885737</v>
      </c>
      <c r="DL52" s="188"/>
      <c r="DM52" s="188"/>
      <c r="DN52" s="180"/>
    </row>
    <row r="53" spans="2:118" ht="15.4" x14ac:dyDescent="0.45">
      <c r="B53" s="246"/>
      <c r="C53" s="300" t="s">
        <v>130</v>
      </c>
      <c r="D53" s="336" t="s">
        <v>100</v>
      </c>
      <c r="E53" s="62" t="s">
        <v>101</v>
      </c>
      <c r="F53" s="62" t="s">
        <v>102</v>
      </c>
      <c r="G53" s="62" t="s">
        <v>103</v>
      </c>
      <c r="H53" s="62" t="s">
        <v>104</v>
      </c>
      <c r="I53" s="62" t="s">
        <v>105</v>
      </c>
      <c r="J53" s="62" t="s">
        <v>106</v>
      </c>
      <c r="K53" s="62" t="s">
        <v>107</v>
      </c>
      <c r="L53" s="62" t="s">
        <v>108</v>
      </c>
      <c r="M53" s="62" t="s">
        <v>109</v>
      </c>
      <c r="N53" s="62" t="s">
        <v>110</v>
      </c>
      <c r="O53" s="62" t="s">
        <v>111</v>
      </c>
      <c r="P53" s="39"/>
      <c r="Q53" s="247"/>
      <c r="S53" s="14">
        <f>COUNT(D54:O84)</f>
        <v>240</v>
      </c>
      <c r="X53" s="246"/>
      <c r="Y53" s="268">
        <v>12</v>
      </c>
      <c r="Z53" s="269">
        <v>-500</v>
      </c>
      <c r="AA53" s="269">
        <v>0</v>
      </c>
      <c r="AB53" s="269">
        <v>0</v>
      </c>
      <c r="AC53" s="269">
        <v>-500</v>
      </c>
      <c r="AD53" s="269">
        <v>-500</v>
      </c>
      <c r="AE53" s="269">
        <v>0</v>
      </c>
      <c r="AF53" s="269">
        <v>411.19112999999999</v>
      </c>
      <c r="AG53" s="269">
        <v>0</v>
      </c>
      <c r="AH53" s="269">
        <v>-500</v>
      </c>
      <c r="AI53" s="269">
        <v>-500</v>
      </c>
      <c r="AJ53" s="269">
        <v>-500</v>
      </c>
      <c r="AK53" s="269">
        <v>0</v>
      </c>
      <c r="AL53" s="269">
        <v>-500</v>
      </c>
      <c r="AM53" s="269">
        <v>-500</v>
      </c>
      <c r="AN53" s="269">
        <v>-500</v>
      </c>
      <c r="AO53" s="269">
        <v>-500</v>
      </c>
      <c r="AP53" s="269">
        <v>0</v>
      </c>
      <c r="AQ53" s="269">
        <v>0</v>
      </c>
      <c r="AR53" s="269">
        <v>-500</v>
      </c>
      <c r="AS53" s="269">
        <v>0</v>
      </c>
      <c r="AT53" s="269">
        <v>-500</v>
      </c>
      <c r="AU53" s="269">
        <v>0</v>
      </c>
      <c r="AV53" s="269">
        <v>0</v>
      </c>
      <c r="AW53" s="269">
        <v>0</v>
      </c>
      <c r="AX53" s="269">
        <v>0</v>
      </c>
      <c r="AY53" s="269">
        <v>-500</v>
      </c>
      <c r="AZ53" s="269">
        <v>-500</v>
      </c>
      <c r="BA53" s="269">
        <v>-500</v>
      </c>
      <c r="BB53" s="269">
        <v>0</v>
      </c>
      <c r="BC53" s="39"/>
      <c r="BD53" s="39"/>
      <c r="BE53" s="493">
        <f t="shared" si="87"/>
        <v>-244.4416851724138</v>
      </c>
      <c r="BF53" s="494">
        <f t="shared" si="88"/>
        <v>-235.31460250000001</v>
      </c>
      <c r="BG53" s="273">
        <f t="shared" si="120"/>
        <v>-2088.8088699999998</v>
      </c>
      <c r="BH53" s="273">
        <f t="shared" si="121"/>
        <v>-5000</v>
      </c>
      <c r="BI53" s="274">
        <f t="shared" si="90"/>
        <v>-7500</v>
      </c>
      <c r="BJ53" s="275">
        <f t="shared" si="91"/>
        <v>411.19112999999999</v>
      </c>
      <c r="CG53" s="192"/>
      <c r="CH53" s="198">
        <v>12</v>
      </c>
      <c r="CI53" s="199">
        <f t="shared" si="92"/>
        <v>-7651.9872385158924</v>
      </c>
      <c r="CJ53" s="199">
        <f t="shared" si="93"/>
        <v>-7842.585425487101</v>
      </c>
      <c r="CK53" s="199">
        <f t="shared" si="94"/>
        <v>-8210.8400342511213</v>
      </c>
      <c r="CL53" s="199">
        <f t="shared" si="95"/>
        <v>-8239.8569542279602</v>
      </c>
      <c r="CM53" s="199">
        <f t="shared" si="96"/>
        <v>-9222.3718176526327</v>
      </c>
      <c r="CN53" s="199">
        <f t="shared" si="97"/>
        <v>-8878.3884667713392</v>
      </c>
      <c r="CO53" s="199">
        <f t="shared" si="98"/>
        <v>-9683.6430755353613</v>
      </c>
      <c r="CP53" s="199">
        <f t="shared" si="99"/>
        <v>-9666.9441402546927</v>
      </c>
      <c r="CQ53" s="199">
        <f t="shared" si="100"/>
        <v>-11403.587755815333</v>
      </c>
      <c r="CR53" s="199">
        <f t="shared" si="101"/>
        <v>-11165.885238652862</v>
      </c>
      <c r="CS53" s="199">
        <f t="shared" si="102"/>
        <v>-11467.70735313771</v>
      </c>
      <c r="CT53" s="199">
        <f t="shared" si="103"/>
        <v>-11693.503601827777</v>
      </c>
      <c r="CU53" s="199">
        <f t="shared" si="104"/>
        <v>-12343.484255045019</v>
      </c>
      <c r="CV53" s="199">
        <f t="shared" si="105"/>
        <v>-11771.306369529868</v>
      </c>
      <c r="CW53" s="199">
        <f t="shared" si="106"/>
        <v>-11650.314360639597</v>
      </c>
      <c r="CX53" s="199">
        <f t="shared" si="107"/>
        <v>-13005.001753500197</v>
      </c>
      <c r="CY53" s="199">
        <f t="shared" si="108"/>
        <v>-13079.958829243436</v>
      </c>
      <c r="CZ53" s="199">
        <f t="shared" si="109"/>
        <v>-13079.958829243436</v>
      </c>
      <c r="DA53" s="199">
        <f t="shared" si="110"/>
        <v>-13262.599125549643</v>
      </c>
      <c r="DB53" s="199">
        <f t="shared" si="111"/>
        <v>-13127.421240034491</v>
      </c>
      <c r="DC53" s="199">
        <f t="shared" si="112"/>
        <v>-13548.425172706719</v>
      </c>
      <c r="DD53" s="199">
        <f t="shared" si="113"/>
        <v>-14287.247287200307</v>
      </c>
      <c r="DE53" s="199">
        <f t="shared" si="114"/>
        <v>-15381.695550930282</v>
      </c>
      <c r="DF53" s="199">
        <f t="shared" si="115"/>
        <v>-14493.752531477148</v>
      </c>
      <c r="DG53" s="199">
        <f t="shared" si="116"/>
        <v>-14826.225620539386</v>
      </c>
      <c r="DH53" s="199">
        <f t="shared" si="117"/>
        <v>-15092.660451775084</v>
      </c>
      <c r="DI53" s="199">
        <f t="shared" si="118"/>
        <v>-15824.159622565658</v>
      </c>
      <c r="DJ53" s="199">
        <f t="shared" si="119"/>
        <v>-15327.66236478487</v>
      </c>
      <c r="DK53" s="199">
        <f t="shared" si="119"/>
        <v>-17363.886697885737</v>
      </c>
      <c r="DL53" s="188"/>
      <c r="DM53" s="188"/>
      <c r="DN53" s="180"/>
    </row>
    <row r="54" spans="2:118" ht="15.75" customHeight="1" x14ac:dyDescent="0.45">
      <c r="B54" s="246"/>
      <c r="C54" s="301">
        <f>IF(ISBLANK(EstCOD),1,YEAR(EstCOD))</f>
        <v>2029</v>
      </c>
      <c r="D54" s="378">
        <v>211386.21468</v>
      </c>
      <c r="E54" s="378">
        <v>200669.32557000002</v>
      </c>
      <c r="F54" s="378">
        <v>51375.746802499962</v>
      </c>
      <c r="G54" s="378">
        <v>52741.232592499968</v>
      </c>
      <c r="H54" s="378">
        <v>124961.42698</v>
      </c>
      <c r="I54" s="378">
        <v>195450.59039000003</v>
      </c>
      <c r="J54" s="378">
        <v>215110.15577499999</v>
      </c>
      <c r="K54" s="378">
        <v>212420.27682000003</v>
      </c>
      <c r="L54" s="378">
        <v>107018.57595000006</v>
      </c>
      <c r="M54" s="378">
        <v>53769.990531249961</v>
      </c>
      <c r="N54" s="378">
        <v>46519.74093499998</v>
      </c>
      <c r="O54" s="378">
        <v>215779.98535</v>
      </c>
      <c r="P54" s="39"/>
      <c r="Q54" s="247"/>
      <c r="R54" s="464" t="str">
        <f>IF(S53&lt;T52*12,"&lt;&lt;&lt; Information may be Required. Refer to Notes below.","")</f>
        <v/>
      </c>
      <c r="S54" s="465"/>
      <c r="T54" s="465"/>
      <c r="U54" s="465"/>
      <c r="X54" s="246"/>
      <c r="Y54" s="268">
        <v>13</v>
      </c>
      <c r="Z54" s="269">
        <v>-500</v>
      </c>
      <c r="AA54" s="269">
        <v>-500</v>
      </c>
      <c r="AB54" s="269">
        <v>0</v>
      </c>
      <c r="AC54" s="269">
        <v>-31.116204549999999</v>
      </c>
      <c r="AD54" s="269">
        <v>-238.90785511000001</v>
      </c>
      <c r="AE54" s="269">
        <v>0</v>
      </c>
      <c r="AF54" s="269">
        <v>0</v>
      </c>
      <c r="AG54" s="269">
        <v>0</v>
      </c>
      <c r="AH54" s="269">
        <v>-500</v>
      </c>
      <c r="AI54" s="269">
        <v>-223.34975284000001</v>
      </c>
      <c r="AJ54" s="269">
        <v>-500</v>
      </c>
      <c r="AK54" s="269">
        <v>-500</v>
      </c>
      <c r="AL54" s="269">
        <v>-500</v>
      </c>
      <c r="AM54" s="269">
        <v>-500</v>
      </c>
      <c r="AN54" s="269">
        <v>0</v>
      </c>
      <c r="AO54" s="269">
        <v>-500</v>
      </c>
      <c r="AP54" s="269">
        <v>0</v>
      </c>
      <c r="AQ54" s="269">
        <v>-500</v>
      </c>
      <c r="AR54" s="269">
        <v>-500</v>
      </c>
      <c r="AS54" s="269">
        <v>0</v>
      </c>
      <c r="AT54" s="269">
        <v>-500</v>
      </c>
      <c r="AU54" s="269">
        <v>0</v>
      </c>
      <c r="AV54" s="269">
        <v>0</v>
      </c>
      <c r="AW54" s="269">
        <v>-136.36363635999999</v>
      </c>
      <c r="AX54" s="269">
        <v>0</v>
      </c>
      <c r="AY54" s="269">
        <v>-500</v>
      </c>
      <c r="AZ54" s="269">
        <v>-500</v>
      </c>
      <c r="BA54" s="269">
        <v>-238.90785511000001</v>
      </c>
      <c r="BB54" s="269">
        <v>0</v>
      </c>
      <c r="BC54" s="39"/>
      <c r="BD54" s="39"/>
      <c r="BE54" s="493">
        <f t="shared" si="87"/>
        <v>-254.09121737827587</v>
      </c>
      <c r="BF54" s="494">
        <f t="shared" si="88"/>
        <v>-245.30876085607142</v>
      </c>
      <c r="BG54" s="273">
        <f t="shared" si="120"/>
        <v>-1738.9078551100001</v>
      </c>
      <c r="BH54" s="273">
        <f t="shared" si="121"/>
        <v>-5629.7374488599999</v>
      </c>
      <c r="BI54" s="274">
        <f t="shared" si="90"/>
        <v>-7368.64530397</v>
      </c>
      <c r="BJ54" s="275">
        <f t="shared" si="91"/>
        <v>0</v>
      </c>
      <c r="CG54" s="192"/>
      <c r="CH54" s="198">
        <v>13</v>
      </c>
      <c r="CI54" s="199">
        <f t="shared" si="92"/>
        <v>-7214.9872385158924</v>
      </c>
      <c r="CJ54" s="199">
        <f t="shared" si="93"/>
        <v>-7405.585425487101</v>
      </c>
      <c r="CK54" s="199">
        <f t="shared" si="94"/>
        <v>-8210.8400342511213</v>
      </c>
      <c r="CL54" s="199">
        <f t="shared" si="95"/>
        <v>-8212.66139145126</v>
      </c>
      <c r="CM54" s="199">
        <f t="shared" si="96"/>
        <v>-9013.5663522864925</v>
      </c>
      <c r="CN54" s="199">
        <f t="shared" si="97"/>
        <v>-8878.3884667713392</v>
      </c>
      <c r="CO54" s="199">
        <f t="shared" si="98"/>
        <v>-9683.6430755353613</v>
      </c>
      <c r="CP54" s="199">
        <f t="shared" si="99"/>
        <v>-9666.9441402546927</v>
      </c>
      <c r="CQ54" s="199">
        <f t="shared" si="100"/>
        <v>-10966.587755815333</v>
      </c>
      <c r="CR54" s="199">
        <f t="shared" si="101"/>
        <v>-10970.677554670701</v>
      </c>
      <c r="CS54" s="199">
        <f t="shared" si="102"/>
        <v>-11030.70735313771</v>
      </c>
      <c r="CT54" s="199">
        <f t="shared" si="103"/>
        <v>-11256.503601827777</v>
      </c>
      <c r="CU54" s="199">
        <f t="shared" si="104"/>
        <v>-11906.484255045019</v>
      </c>
      <c r="CV54" s="199">
        <f t="shared" si="105"/>
        <v>-11334.306369529868</v>
      </c>
      <c r="CW54" s="199">
        <f t="shared" si="106"/>
        <v>-11650.314360639597</v>
      </c>
      <c r="CX54" s="199">
        <f t="shared" si="107"/>
        <v>-12568.001753500197</v>
      </c>
      <c r="CY54" s="199">
        <f t="shared" si="108"/>
        <v>-13079.958829243436</v>
      </c>
      <c r="CZ54" s="199">
        <f t="shared" si="109"/>
        <v>-12642.958829243436</v>
      </c>
      <c r="DA54" s="199">
        <f t="shared" si="110"/>
        <v>-12825.599125549643</v>
      </c>
      <c r="DB54" s="199">
        <f t="shared" si="111"/>
        <v>-13127.421240034491</v>
      </c>
      <c r="DC54" s="199">
        <f t="shared" si="112"/>
        <v>-13111.425172706719</v>
      </c>
      <c r="DD54" s="199">
        <f t="shared" si="113"/>
        <v>-14287.247287200307</v>
      </c>
      <c r="DE54" s="199">
        <f t="shared" si="114"/>
        <v>-15381.695550930282</v>
      </c>
      <c r="DF54" s="199">
        <f t="shared" si="115"/>
        <v>-14374.570713298508</v>
      </c>
      <c r="DG54" s="199">
        <f t="shared" si="116"/>
        <v>-14826.225620539386</v>
      </c>
      <c r="DH54" s="199">
        <f t="shared" si="117"/>
        <v>-14655.660451775084</v>
      </c>
      <c r="DI54" s="199">
        <f t="shared" si="118"/>
        <v>-15387.159622565658</v>
      </c>
      <c r="DJ54" s="199">
        <f t="shared" si="119"/>
        <v>-15118.85689941873</v>
      </c>
      <c r="DK54" s="199">
        <f t="shared" si="119"/>
        <v>-17363.886697885737</v>
      </c>
      <c r="DL54" s="188"/>
      <c r="DM54" s="188"/>
      <c r="DN54" s="180"/>
    </row>
    <row r="55" spans="2:118" ht="15.4" x14ac:dyDescent="0.45">
      <c r="B55" s="246"/>
      <c r="C55" s="303">
        <f t="shared" ref="C55:C56" si="122">C54+1</f>
        <v>2030</v>
      </c>
      <c r="D55" s="375">
        <v>211386.21468</v>
      </c>
      <c r="E55" s="375">
        <v>200669.32557000002</v>
      </c>
      <c r="F55" s="375">
        <v>51375.746802499962</v>
      </c>
      <c r="G55" s="375">
        <v>52741.232592499968</v>
      </c>
      <c r="H55" s="375">
        <v>124961.42698</v>
      </c>
      <c r="I55" s="375">
        <v>195450.59039000003</v>
      </c>
      <c r="J55" s="375">
        <v>215110.15577499999</v>
      </c>
      <c r="K55" s="375">
        <v>212420.27682000003</v>
      </c>
      <c r="L55" s="375">
        <v>107018.57595000006</v>
      </c>
      <c r="M55" s="375">
        <v>53769.990531249961</v>
      </c>
      <c r="N55" s="375">
        <v>46519.74093499998</v>
      </c>
      <c r="O55" s="375">
        <v>215779.98535</v>
      </c>
      <c r="P55" s="39"/>
      <c r="Q55" s="247"/>
      <c r="R55" s="464"/>
      <c r="S55" s="465"/>
      <c r="T55" s="465"/>
      <c r="U55" s="465"/>
      <c r="X55" s="246"/>
      <c r="Y55" s="268">
        <v>14</v>
      </c>
      <c r="Z55" s="269">
        <v>0</v>
      </c>
      <c r="AA55" s="269">
        <v>0</v>
      </c>
      <c r="AB55" s="269">
        <v>-500</v>
      </c>
      <c r="AC55" s="269">
        <v>0</v>
      </c>
      <c r="AD55" s="269">
        <v>-500</v>
      </c>
      <c r="AE55" s="269">
        <v>0</v>
      </c>
      <c r="AF55" s="269">
        <v>0</v>
      </c>
      <c r="AG55" s="269">
        <v>0</v>
      </c>
      <c r="AH55" s="269">
        <v>0</v>
      </c>
      <c r="AI55" s="269">
        <v>-500</v>
      </c>
      <c r="AJ55" s="269">
        <v>-500</v>
      </c>
      <c r="AK55" s="269">
        <v>-500</v>
      </c>
      <c r="AL55" s="269">
        <v>-500</v>
      </c>
      <c r="AM55" s="269">
        <v>0</v>
      </c>
      <c r="AN55" s="269">
        <v>0</v>
      </c>
      <c r="AO55" s="269">
        <v>-223.34975284000001</v>
      </c>
      <c r="AP55" s="269">
        <v>0</v>
      </c>
      <c r="AQ55" s="269">
        <v>-500</v>
      </c>
      <c r="AR55" s="269">
        <v>-500</v>
      </c>
      <c r="AS55" s="269">
        <v>-500</v>
      </c>
      <c r="AT55" s="269">
        <v>-136.36363635999999</v>
      </c>
      <c r="AU55" s="269">
        <v>0</v>
      </c>
      <c r="AV55" s="269">
        <v>0</v>
      </c>
      <c r="AW55" s="269">
        <v>-500</v>
      </c>
      <c r="AX55" s="269">
        <v>-500</v>
      </c>
      <c r="AY55" s="269">
        <v>-302.76141193000001</v>
      </c>
      <c r="AZ55" s="269">
        <v>-500</v>
      </c>
      <c r="BA55" s="269">
        <v>0</v>
      </c>
      <c r="BB55" s="269">
        <v>0</v>
      </c>
      <c r="BC55" s="39"/>
      <c r="BD55" s="39"/>
      <c r="BE55" s="493">
        <f t="shared" si="87"/>
        <v>-229.74051038379309</v>
      </c>
      <c r="BF55" s="494">
        <f t="shared" si="88"/>
        <v>-237.9455286117857</v>
      </c>
      <c r="BG55" s="273">
        <f t="shared" si="120"/>
        <v>-136.36363635999999</v>
      </c>
      <c r="BH55" s="273">
        <f t="shared" si="121"/>
        <v>-6526.11116477</v>
      </c>
      <c r="BI55" s="274">
        <f t="shared" si="90"/>
        <v>-6662.4748011299998</v>
      </c>
      <c r="BJ55" s="275">
        <f t="shared" si="91"/>
        <v>0</v>
      </c>
      <c r="CG55" s="192"/>
      <c r="CH55" s="198">
        <v>14</v>
      </c>
      <c r="CI55" s="199">
        <f t="shared" si="92"/>
        <v>-7214.9872385158924</v>
      </c>
      <c r="CJ55" s="199">
        <f t="shared" si="93"/>
        <v>-7405.585425487101</v>
      </c>
      <c r="CK55" s="199">
        <f t="shared" si="94"/>
        <v>-7773.8400342511213</v>
      </c>
      <c r="CL55" s="199">
        <f t="shared" si="95"/>
        <v>-8212.66139145126</v>
      </c>
      <c r="CM55" s="199">
        <f t="shared" si="96"/>
        <v>-8576.5663522864925</v>
      </c>
      <c r="CN55" s="199">
        <f t="shared" si="97"/>
        <v>-8878.3884667713392</v>
      </c>
      <c r="CO55" s="199">
        <f t="shared" si="98"/>
        <v>-9683.6430755353613</v>
      </c>
      <c r="CP55" s="199">
        <f t="shared" si="99"/>
        <v>-9666.9441402546927</v>
      </c>
      <c r="CQ55" s="199">
        <f t="shared" si="100"/>
        <v>-10966.587755815333</v>
      </c>
      <c r="CR55" s="199">
        <f t="shared" si="101"/>
        <v>-10533.677554670701</v>
      </c>
      <c r="CS55" s="199">
        <f t="shared" si="102"/>
        <v>-10593.70735313771</v>
      </c>
      <c r="CT55" s="199">
        <f t="shared" si="103"/>
        <v>-10819.503601827777</v>
      </c>
      <c r="CU55" s="199">
        <f t="shared" si="104"/>
        <v>-11469.484255045019</v>
      </c>
      <c r="CV55" s="199">
        <f t="shared" si="105"/>
        <v>-11334.306369529868</v>
      </c>
      <c r="CW55" s="199">
        <f t="shared" si="106"/>
        <v>-11650.314360639597</v>
      </c>
      <c r="CX55" s="199">
        <f t="shared" si="107"/>
        <v>-12372.794069518037</v>
      </c>
      <c r="CY55" s="199">
        <f t="shared" si="108"/>
        <v>-13079.958829243436</v>
      </c>
      <c r="CZ55" s="199">
        <f t="shared" si="109"/>
        <v>-12205.958829243436</v>
      </c>
      <c r="DA55" s="199">
        <f t="shared" si="110"/>
        <v>-12388.599125549643</v>
      </c>
      <c r="DB55" s="199">
        <f t="shared" si="111"/>
        <v>-12690.421240034491</v>
      </c>
      <c r="DC55" s="199">
        <f t="shared" si="112"/>
        <v>-12992.243354528078</v>
      </c>
      <c r="DD55" s="199">
        <f t="shared" si="113"/>
        <v>-14287.247287200307</v>
      </c>
      <c r="DE55" s="199">
        <f t="shared" si="114"/>
        <v>-15381.695550930282</v>
      </c>
      <c r="DF55" s="199">
        <f t="shared" si="115"/>
        <v>-13937.570713298508</v>
      </c>
      <c r="DG55" s="199">
        <f t="shared" si="116"/>
        <v>-14389.225620539386</v>
      </c>
      <c r="DH55" s="199">
        <f t="shared" si="117"/>
        <v>-14391.046977748263</v>
      </c>
      <c r="DI55" s="199">
        <f t="shared" si="118"/>
        <v>-14950.159622565658</v>
      </c>
      <c r="DJ55" s="199">
        <f t="shared" si="119"/>
        <v>-15118.85689941873</v>
      </c>
      <c r="DK55" s="199">
        <f t="shared" si="119"/>
        <v>-17363.886697885737</v>
      </c>
      <c r="DL55" s="188"/>
      <c r="DM55" s="188"/>
      <c r="DN55" s="180"/>
    </row>
    <row r="56" spans="2:118" ht="15.4" x14ac:dyDescent="0.45">
      <c r="B56" s="246"/>
      <c r="C56" s="303">
        <f t="shared" si="122"/>
        <v>2031</v>
      </c>
      <c r="D56" s="375">
        <v>211386.21468</v>
      </c>
      <c r="E56" s="375">
        <v>200669.32557000002</v>
      </c>
      <c r="F56" s="375">
        <v>51375.746802499962</v>
      </c>
      <c r="G56" s="375">
        <v>52741.232592499968</v>
      </c>
      <c r="H56" s="375">
        <v>124961.42698</v>
      </c>
      <c r="I56" s="375">
        <v>195450.59039000003</v>
      </c>
      <c r="J56" s="375">
        <v>215110.15577499999</v>
      </c>
      <c r="K56" s="375">
        <v>212420.27682000003</v>
      </c>
      <c r="L56" s="375">
        <v>107018.57595000006</v>
      </c>
      <c r="M56" s="375">
        <v>53769.990531249961</v>
      </c>
      <c r="N56" s="375">
        <v>46519.74093499998</v>
      </c>
      <c r="O56" s="375">
        <v>215779.98535</v>
      </c>
      <c r="P56" s="39"/>
      <c r="Q56" s="247"/>
      <c r="R56" s="464"/>
      <c r="S56" s="465"/>
      <c r="T56" s="465"/>
      <c r="U56" s="465"/>
      <c r="X56" s="246"/>
      <c r="Y56" s="268">
        <v>15</v>
      </c>
      <c r="Z56" s="269">
        <v>0</v>
      </c>
      <c r="AA56" s="269">
        <v>0</v>
      </c>
      <c r="AB56" s="269">
        <v>0</v>
      </c>
      <c r="AC56" s="269">
        <v>0</v>
      </c>
      <c r="AD56" s="269">
        <v>0</v>
      </c>
      <c r="AE56" s="269">
        <v>0</v>
      </c>
      <c r="AF56" s="269">
        <v>-500</v>
      </c>
      <c r="AG56" s="269">
        <v>0</v>
      </c>
      <c r="AH56" s="269">
        <v>-500</v>
      </c>
      <c r="AI56" s="269">
        <v>-500</v>
      </c>
      <c r="AJ56" s="269">
        <v>-223.34975284000001</v>
      </c>
      <c r="AK56" s="269">
        <v>-136.36363635999999</v>
      </c>
      <c r="AL56" s="269">
        <v>-500</v>
      </c>
      <c r="AM56" s="269">
        <v>0</v>
      </c>
      <c r="AN56" s="269">
        <v>0</v>
      </c>
      <c r="AO56" s="269">
        <v>-500</v>
      </c>
      <c r="AP56" s="269">
        <v>0</v>
      </c>
      <c r="AQ56" s="269">
        <v>-136.36363635999999</v>
      </c>
      <c r="AR56" s="269">
        <v>0</v>
      </c>
      <c r="AS56" s="269">
        <v>0</v>
      </c>
      <c r="AT56" s="269">
        <v>0</v>
      </c>
      <c r="AU56" s="269">
        <v>0</v>
      </c>
      <c r="AV56" s="269">
        <v>0</v>
      </c>
      <c r="AW56" s="269">
        <v>-500</v>
      </c>
      <c r="AX56" s="269">
        <v>-500</v>
      </c>
      <c r="AY56" s="269">
        <v>0</v>
      </c>
      <c r="AZ56" s="269">
        <v>-223.34975284000001</v>
      </c>
      <c r="BA56" s="269">
        <v>0</v>
      </c>
      <c r="BB56" s="269">
        <v>0</v>
      </c>
      <c r="BC56" s="39"/>
      <c r="BD56" s="39"/>
      <c r="BE56" s="493">
        <f t="shared" si="87"/>
        <v>-145.49747511724138</v>
      </c>
      <c r="BF56" s="494">
        <f t="shared" si="88"/>
        <v>-150.69381351428572</v>
      </c>
      <c r="BG56" s="273">
        <f t="shared" si="120"/>
        <v>-500</v>
      </c>
      <c r="BH56" s="273">
        <f t="shared" si="121"/>
        <v>-3719.4267784000003</v>
      </c>
      <c r="BI56" s="274">
        <f t="shared" si="90"/>
        <v>-4219.4267784000003</v>
      </c>
      <c r="BJ56" s="275">
        <f t="shared" si="91"/>
        <v>0</v>
      </c>
      <c r="CG56" s="192"/>
      <c r="CH56" s="198">
        <v>15</v>
      </c>
      <c r="CI56" s="199">
        <f t="shared" si="92"/>
        <v>-7214.9872385158924</v>
      </c>
      <c r="CJ56" s="199">
        <f t="shared" si="93"/>
        <v>-7405.585425487101</v>
      </c>
      <c r="CK56" s="199">
        <f t="shared" si="94"/>
        <v>-7773.8400342511213</v>
      </c>
      <c r="CL56" s="199">
        <f t="shared" si="95"/>
        <v>-8212.66139145126</v>
      </c>
      <c r="CM56" s="199">
        <f t="shared" si="96"/>
        <v>-8576.5663522864925</v>
      </c>
      <c r="CN56" s="199">
        <f t="shared" si="97"/>
        <v>-8878.3884667713392</v>
      </c>
      <c r="CO56" s="199">
        <f t="shared" si="98"/>
        <v>-9246.6430755353613</v>
      </c>
      <c r="CP56" s="199">
        <f t="shared" si="99"/>
        <v>-9666.9441402546927</v>
      </c>
      <c r="CQ56" s="199">
        <f t="shared" si="100"/>
        <v>-10529.587755815333</v>
      </c>
      <c r="CR56" s="199">
        <f t="shared" si="101"/>
        <v>-10096.677554670701</v>
      </c>
      <c r="CS56" s="199">
        <f t="shared" si="102"/>
        <v>-10398.49966915555</v>
      </c>
      <c r="CT56" s="199">
        <f t="shared" si="103"/>
        <v>-10700.321783649137</v>
      </c>
      <c r="CU56" s="199">
        <f t="shared" si="104"/>
        <v>-11032.484255045019</v>
      </c>
      <c r="CV56" s="199">
        <f t="shared" si="105"/>
        <v>-11334.306369529868</v>
      </c>
      <c r="CW56" s="199">
        <f t="shared" si="106"/>
        <v>-11650.314360639597</v>
      </c>
      <c r="CX56" s="199">
        <f t="shared" si="107"/>
        <v>-11935.794069518037</v>
      </c>
      <c r="CY56" s="199">
        <f t="shared" si="108"/>
        <v>-13079.958829243436</v>
      </c>
      <c r="CZ56" s="199">
        <f t="shared" si="109"/>
        <v>-12086.777011064796</v>
      </c>
      <c r="DA56" s="199">
        <f t="shared" si="110"/>
        <v>-12388.599125549643</v>
      </c>
      <c r="DB56" s="199">
        <f t="shared" si="111"/>
        <v>-12690.421240034491</v>
      </c>
      <c r="DC56" s="199">
        <f t="shared" si="112"/>
        <v>-12992.243354528078</v>
      </c>
      <c r="DD56" s="199">
        <f t="shared" si="113"/>
        <v>-14287.247287200307</v>
      </c>
      <c r="DE56" s="199">
        <f t="shared" si="114"/>
        <v>-15381.695550930282</v>
      </c>
      <c r="DF56" s="199">
        <f t="shared" si="115"/>
        <v>-13500.570713298508</v>
      </c>
      <c r="DG56" s="199">
        <f t="shared" si="116"/>
        <v>-13952.225620539386</v>
      </c>
      <c r="DH56" s="199">
        <f t="shared" si="117"/>
        <v>-14391.046977748263</v>
      </c>
      <c r="DI56" s="199">
        <f t="shared" si="118"/>
        <v>-14754.951938583497</v>
      </c>
      <c r="DJ56" s="199">
        <f t="shared" si="119"/>
        <v>-15118.85689941873</v>
      </c>
      <c r="DK56" s="199">
        <f t="shared" si="119"/>
        <v>-17363.886697885737</v>
      </c>
      <c r="DL56" s="188"/>
      <c r="DM56" s="188"/>
      <c r="DN56" s="180"/>
    </row>
    <row r="57" spans="2:118" ht="15.4" x14ac:dyDescent="0.45">
      <c r="B57" s="246"/>
      <c r="C57" s="303">
        <f>C56+1</f>
        <v>2032</v>
      </c>
      <c r="D57" s="375">
        <v>211386.21468</v>
      </c>
      <c r="E57" s="375">
        <v>200669.32557000002</v>
      </c>
      <c r="F57" s="375">
        <v>51375.746802499962</v>
      </c>
      <c r="G57" s="375">
        <v>52741.232592499968</v>
      </c>
      <c r="H57" s="375">
        <v>124961.42698</v>
      </c>
      <c r="I57" s="375">
        <v>195450.59039000003</v>
      </c>
      <c r="J57" s="375">
        <v>215110.15577499999</v>
      </c>
      <c r="K57" s="375">
        <v>212420.27682000003</v>
      </c>
      <c r="L57" s="375">
        <v>107018.57595000006</v>
      </c>
      <c r="M57" s="375">
        <v>53769.990531249961</v>
      </c>
      <c r="N57" s="375">
        <v>46519.74093499998</v>
      </c>
      <c r="O57" s="375">
        <v>215779.98535</v>
      </c>
      <c r="P57" s="39"/>
      <c r="Q57" s="247"/>
      <c r="R57" s="464"/>
      <c r="S57" s="465"/>
      <c r="T57" s="465"/>
      <c r="U57" s="465"/>
      <c r="X57" s="246"/>
      <c r="Y57" s="268">
        <v>16</v>
      </c>
      <c r="Z57" s="269">
        <v>0</v>
      </c>
      <c r="AA57" s="269">
        <v>500</v>
      </c>
      <c r="AB57" s="269">
        <v>0</v>
      </c>
      <c r="AC57" s="269">
        <v>0</v>
      </c>
      <c r="AD57" s="269">
        <v>0</v>
      </c>
      <c r="AE57" s="269">
        <v>0</v>
      </c>
      <c r="AF57" s="269">
        <v>0</v>
      </c>
      <c r="AG57" s="269">
        <v>0</v>
      </c>
      <c r="AH57" s="269">
        <v>0</v>
      </c>
      <c r="AI57" s="269">
        <v>0</v>
      </c>
      <c r="AJ57" s="269">
        <v>0</v>
      </c>
      <c r="AK57" s="269">
        <v>0</v>
      </c>
      <c r="AL57" s="269">
        <v>0</v>
      </c>
      <c r="AM57" s="269">
        <v>0</v>
      </c>
      <c r="AN57" s="269">
        <v>0</v>
      </c>
      <c r="AO57" s="269">
        <v>0</v>
      </c>
      <c r="AP57" s="269">
        <v>0</v>
      </c>
      <c r="AQ57" s="269">
        <v>0</v>
      </c>
      <c r="AR57" s="269">
        <v>0</v>
      </c>
      <c r="AS57" s="269">
        <v>0</v>
      </c>
      <c r="AT57" s="269">
        <v>0</v>
      </c>
      <c r="AU57" s="269">
        <v>0</v>
      </c>
      <c r="AV57" s="269">
        <v>0</v>
      </c>
      <c r="AW57" s="269">
        <v>0</v>
      </c>
      <c r="AX57" s="269">
        <v>0</v>
      </c>
      <c r="AY57" s="269">
        <v>0</v>
      </c>
      <c r="AZ57" s="269">
        <v>0</v>
      </c>
      <c r="BA57" s="269">
        <v>0</v>
      </c>
      <c r="BB57" s="269">
        <v>0</v>
      </c>
      <c r="BC57" s="39"/>
      <c r="BD57" s="39"/>
      <c r="BE57" s="493">
        <f t="shared" si="87"/>
        <v>17.241379310344829</v>
      </c>
      <c r="BF57" s="494">
        <f t="shared" si="88"/>
        <v>17.857142857142858</v>
      </c>
      <c r="BG57" s="273">
        <f t="shared" si="120"/>
        <v>0</v>
      </c>
      <c r="BH57" s="273">
        <f t="shared" si="121"/>
        <v>500</v>
      </c>
      <c r="BI57" s="274">
        <f t="shared" si="90"/>
        <v>0</v>
      </c>
      <c r="BJ57" s="275">
        <f t="shared" si="91"/>
        <v>500</v>
      </c>
      <c r="CG57" s="192"/>
      <c r="CH57" s="198">
        <v>16</v>
      </c>
      <c r="CI57" s="199">
        <f t="shared" si="92"/>
        <v>-7214.9872385158924</v>
      </c>
      <c r="CJ57" s="199">
        <f t="shared" si="93"/>
        <v>-7977.6678053498008</v>
      </c>
      <c r="CK57" s="199">
        <f t="shared" si="94"/>
        <v>-7773.8400342511213</v>
      </c>
      <c r="CL57" s="199">
        <f t="shared" si="95"/>
        <v>-8212.66139145126</v>
      </c>
      <c r="CM57" s="199">
        <f t="shared" si="96"/>
        <v>-8576.5663522864925</v>
      </c>
      <c r="CN57" s="199">
        <f t="shared" si="97"/>
        <v>-8878.3884667713392</v>
      </c>
      <c r="CO57" s="199">
        <f t="shared" si="98"/>
        <v>-9246.6430755353613</v>
      </c>
      <c r="CP57" s="199">
        <f t="shared" si="99"/>
        <v>-9666.9441402546927</v>
      </c>
      <c r="CQ57" s="199">
        <f t="shared" si="100"/>
        <v>-10529.587755815333</v>
      </c>
      <c r="CR57" s="199">
        <f t="shared" si="101"/>
        <v>-10096.677554670701</v>
      </c>
      <c r="CS57" s="199">
        <f t="shared" si="102"/>
        <v>-10398.49966915555</v>
      </c>
      <c r="CT57" s="199">
        <f t="shared" si="103"/>
        <v>-10700.321783649137</v>
      </c>
      <c r="CU57" s="199">
        <f t="shared" si="104"/>
        <v>-11032.484255045019</v>
      </c>
      <c r="CV57" s="199">
        <f t="shared" si="105"/>
        <v>-11334.306369529868</v>
      </c>
      <c r="CW57" s="199">
        <f t="shared" si="106"/>
        <v>-11650.314360639597</v>
      </c>
      <c r="CX57" s="199">
        <f t="shared" si="107"/>
        <v>-11935.794069518037</v>
      </c>
      <c r="CY57" s="199">
        <f t="shared" si="108"/>
        <v>-13079.958829243436</v>
      </c>
      <c r="CZ57" s="199">
        <f t="shared" si="109"/>
        <v>-12086.777011064796</v>
      </c>
      <c r="DA57" s="199">
        <f t="shared" si="110"/>
        <v>-12388.599125549643</v>
      </c>
      <c r="DB57" s="199">
        <f t="shared" si="111"/>
        <v>-12690.421240034491</v>
      </c>
      <c r="DC57" s="199">
        <f t="shared" si="112"/>
        <v>-12992.243354528078</v>
      </c>
      <c r="DD57" s="199">
        <f t="shared" si="113"/>
        <v>-14287.247287200307</v>
      </c>
      <c r="DE57" s="199">
        <f t="shared" si="114"/>
        <v>-15381.695550930282</v>
      </c>
      <c r="DF57" s="199">
        <f t="shared" si="115"/>
        <v>-13500.570713298508</v>
      </c>
      <c r="DG57" s="199">
        <f t="shared" si="116"/>
        <v>-13952.225620539386</v>
      </c>
      <c r="DH57" s="199">
        <f t="shared" si="117"/>
        <v>-14391.046977748263</v>
      </c>
      <c r="DI57" s="199">
        <f t="shared" si="118"/>
        <v>-14754.951938583497</v>
      </c>
      <c r="DJ57" s="199">
        <f t="shared" si="119"/>
        <v>-15118.85689941873</v>
      </c>
      <c r="DK57" s="199">
        <f t="shared" si="119"/>
        <v>-17363.886697885737</v>
      </c>
      <c r="DL57" s="188"/>
      <c r="DM57" s="188"/>
      <c r="DN57" s="180"/>
    </row>
    <row r="58" spans="2:118" ht="15.4" x14ac:dyDescent="0.45">
      <c r="B58" s="246"/>
      <c r="C58" s="303">
        <f t="shared" ref="C58:C84" si="123">C57+1</f>
        <v>2033</v>
      </c>
      <c r="D58" s="375">
        <v>211386.21468</v>
      </c>
      <c r="E58" s="375">
        <v>200669.32557000002</v>
      </c>
      <c r="F58" s="375">
        <v>51375.746802499962</v>
      </c>
      <c r="G58" s="375">
        <v>52741.232592499968</v>
      </c>
      <c r="H58" s="375">
        <v>124961.42698</v>
      </c>
      <c r="I58" s="375">
        <v>195450.59039000003</v>
      </c>
      <c r="J58" s="375">
        <v>215110.15577499999</v>
      </c>
      <c r="K58" s="375">
        <v>212420.27682000003</v>
      </c>
      <c r="L58" s="375">
        <v>107018.57595000006</v>
      </c>
      <c r="M58" s="375">
        <v>53769.990531249961</v>
      </c>
      <c r="N58" s="375">
        <v>46519.74093499998</v>
      </c>
      <c r="O58" s="375">
        <v>215779.98535</v>
      </c>
      <c r="P58" s="39"/>
      <c r="Q58" s="247"/>
      <c r="X58" s="246"/>
      <c r="Y58" s="268">
        <v>17</v>
      </c>
      <c r="Z58" s="269">
        <v>0</v>
      </c>
      <c r="AA58" s="269">
        <v>500</v>
      </c>
      <c r="AB58" s="269">
        <v>500</v>
      </c>
      <c r="AC58" s="269">
        <v>500</v>
      </c>
      <c r="AD58" s="269">
        <v>500</v>
      </c>
      <c r="AE58" s="269">
        <v>500</v>
      </c>
      <c r="AF58" s="269">
        <v>500</v>
      </c>
      <c r="AG58" s="269">
        <v>0</v>
      </c>
      <c r="AH58" s="269">
        <v>0</v>
      </c>
      <c r="AI58" s="269">
        <v>500</v>
      </c>
      <c r="AJ58" s="269">
        <v>500</v>
      </c>
      <c r="AK58" s="269">
        <v>500</v>
      </c>
      <c r="AL58" s="269">
        <v>499.04778249999998</v>
      </c>
      <c r="AM58" s="269">
        <v>500</v>
      </c>
      <c r="AN58" s="269">
        <v>0</v>
      </c>
      <c r="AO58" s="269">
        <v>0</v>
      </c>
      <c r="AP58" s="269">
        <v>0</v>
      </c>
      <c r="AQ58" s="269">
        <v>499.04778249999998</v>
      </c>
      <c r="AR58" s="269">
        <v>500</v>
      </c>
      <c r="AS58" s="269">
        <v>500</v>
      </c>
      <c r="AT58" s="269">
        <v>500</v>
      </c>
      <c r="AU58" s="269">
        <v>0</v>
      </c>
      <c r="AV58" s="269">
        <v>0</v>
      </c>
      <c r="AW58" s="269">
        <v>500</v>
      </c>
      <c r="AX58" s="269">
        <v>500</v>
      </c>
      <c r="AY58" s="269">
        <v>500</v>
      </c>
      <c r="AZ58" s="269">
        <v>500</v>
      </c>
      <c r="BA58" s="269">
        <v>500</v>
      </c>
      <c r="BB58" s="269">
        <v>0</v>
      </c>
      <c r="BC58" s="39"/>
      <c r="BD58" s="39"/>
      <c r="BE58" s="493">
        <f t="shared" si="87"/>
        <v>344.76191603448274</v>
      </c>
      <c r="BF58" s="494">
        <f t="shared" si="88"/>
        <v>357.07484160714284</v>
      </c>
      <c r="BG58" s="273">
        <f t="shared" si="120"/>
        <v>2000</v>
      </c>
      <c r="BH58" s="273">
        <f t="shared" si="121"/>
        <v>7998.0955649999996</v>
      </c>
      <c r="BI58" s="274">
        <f t="shared" si="90"/>
        <v>0</v>
      </c>
      <c r="BJ58" s="275">
        <f t="shared" si="91"/>
        <v>9998.0955649999996</v>
      </c>
      <c r="CG58" s="192"/>
      <c r="CH58" s="198">
        <v>17</v>
      </c>
      <c r="CI58" s="199">
        <f t="shared" si="92"/>
        <v>-7214.9872385158924</v>
      </c>
      <c r="CJ58" s="199">
        <f t="shared" si="93"/>
        <v>-8549.7501852125006</v>
      </c>
      <c r="CK58" s="199">
        <f t="shared" si="94"/>
        <v>-8345.922414113822</v>
      </c>
      <c r="CL58" s="199">
        <f t="shared" si="95"/>
        <v>-8784.7437713139607</v>
      </c>
      <c r="CM58" s="199">
        <f t="shared" si="96"/>
        <v>-9148.6487321491932</v>
      </c>
      <c r="CN58" s="199">
        <f t="shared" si="97"/>
        <v>-9450.4708466340398</v>
      </c>
      <c r="CO58" s="199">
        <f t="shared" si="98"/>
        <v>-9818.725455398062</v>
      </c>
      <c r="CP58" s="199">
        <f t="shared" si="99"/>
        <v>-9666.9441402546927</v>
      </c>
      <c r="CQ58" s="199">
        <f t="shared" si="100"/>
        <v>-10529.587755815333</v>
      </c>
      <c r="CR58" s="199">
        <f t="shared" si="101"/>
        <v>-10668.759934533402</v>
      </c>
      <c r="CS58" s="199">
        <f t="shared" si="102"/>
        <v>-10970.58204901825</v>
      </c>
      <c r="CT58" s="199">
        <f t="shared" si="103"/>
        <v>-11272.404163511837</v>
      </c>
      <c r="CU58" s="199">
        <f t="shared" si="104"/>
        <v>-11603.477141200627</v>
      </c>
      <c r="CV58" s="199">
        <f t="shared" si="105"/>
        <v>-11906.388749392569</v>
      </c>
      <c r="CW58" s="199">
        <f t="shared" si="106"/>
        <v>-11650.314360639597</v>
      </c>
      <c r="CX58" s="199">
        <f t="shared" si="107"/>
        <v>-11935.794069518037</v>
      </c>
      <c r="CY58" s="199">
        <f t="shared" si="108"/>
        <v>-13079.958829243436</v>
      </c>
      <c r="CZ58" s="199">
        <f t="shared" si="109"/>
        <v>-12657.769897220402</v>
      </c>
      <c r="DA58" s="199">
        <f t="shared" si="110"/>
        <v>-12960.681505412344</v>
      </c>
      <c r="DB58" s="199">
        <f t="shared" si="111"/>
        <v>-13262.503619897192</v>
      </c>
      <c r="DC58" s="199">
        <f t="shared" si="112"/>
        <v>-13564.325734390779</v>
      </c>
      <c r="DD58" s="199">
        <f t="shared" si="113"/>
        <v>-14287.247287200307</v>
      </c>
      <c r="DE58" s="199">
        <f t="shared" si="114"/>
        <v>-15381.695550930282</v>
      </c>
      <c r="DF58" s="199">
        <f t="shared" si="115"/>
        <v>-14072.653093161209</v>
      </c>
      <c r="DG58" s="199">
        <f t="shared" si="116"/>
        <v>-14524.308000402087</v>
      </c>
      <c r="DH58" s="199">
        <f t="shared" si="117"/>
        <v>-14963.129357610964</v>
      </c>
      <c r="DI58" s="199">
        <f t="shared" si="118"/>
        <v>-15327.034318446198</v>
      </c>
      <c r="DJ58" s="199">
        <f t="shared" si="119"/>
        <v>-15690.939279281431</v>
      </c>
      <c r="DK58" s="199">
        <f t="shared" si="119"/>
        <v>-17363.886697885737</v>
      </c>
      <c r="DL58" s="188"/>
      <c r="DM58" s="188"/>
      <c r="DN58" s="180"/>
    </row>
    <row r="59" spans="2:118" ht="15.4" x14ac:dyDescent="0.45">
      <c r="B59" s="246"/>
      <c r="C59" s="303">
        <f t="shared" si="123"/>
        <v>2034</v>
      </c>
      <c r="D59" s="375">
        <v>211386.21468</v>
      </c>
      <c r="E59" s="375">
        <v>200669.32557000002</v>
      </c>
      <c r="F59" s="375">
        <v>51375.746802499962</v>
      </c>
      <c r="G59" s="375">
        <v>52741.232592499968</v>
      </c>
      <c r="H59" s="375">
        <v>124961.42698</v>
      </c>
      <c r="I59" s="375">
        <v>195450.59039000003</v>
      </c>
      <c r="J59" s="375">
        <v>215110.15577499999</v>
      </c>
      <c r="K59" s="375">
        <v>212420.27682000003</v>
      </c>
      <c r="L59" s="375">
        <v>107018.57595000006</v>
      </c>
      <c r="M59" s="375">
        <v>53769.990531249961</v>
      </c>
      <c r="N59" s="375">
        <v>46519.74093499998</v>
      </c>
      <c r="O59" s="375">
        <v>215779.98535</v>
      </c>
      <c r="P59" s="39"/>
      <c r="Q59" s="247"/>
      <c r="X59" s="246"/>
      <c r="Y59" s="268">
        <v>18</v>
      </c>
      <c r="Z59" s="269">
        <v>0</v>
      </c>
      <c r="AA59" s="269">
        <v>411.19112999999999</v>
      </c>
      <c r="AB59" s="269">
        <v>500</v>
      </c>
      <c r="AC59" s="269">
        <v>500</v>
      </c>
      <c r="AD59" s="269">
        <v>500</v>
      </c>
      <c r="AE59" s="269">
        <v>500</v>
      </c>
      <c r="AF59" s="269">
        <v>500</v>
      </c>
      <c r="AG59" s="269">
        <v>496.19112999999999</v>
      </c>
      <c r="AH59" s="269">
        <v>496.19112999999999</v>
      </c>
      <c r="AI59" s="269">
        <v>500</v>
      </c>
      <c r="AJ59" s="269">
        <v>500</v>
      </c>
      <c r="AK59" s="269">
        <v>500</v>
      </c>
      <c r="AL59" s="269">
        <v>500</v>
      </c>
      <c r="AM59" s="269">
        <v>500</v>
      </c>
      <c r="AN59" s="269">
        <v>496.19112999999999</v>
      </c>
      <c r="AO59" s="269">
        <v>411.19112999999999</v>
      </c>
      <c r="AP59" s="269">
        <v>0</v>
      </c>
      <c r="AQ59" s="269">
        <v>500</v>
      </c>
      <c r="AR59" s="269">
        <v>500</v>
      </c>
      <c r="AS59" s="269">
        <v>500</v>
      </c>
      <c r="AT59" s="269">
        <v>500</v>
      </c>
      <c r="AU59" s="269">
        <v>411.19112999999999</v>
      </c>
      <c r="AV59" s="269">
        <v>0</v>
      </c>
      <c r="AW59" s="269">
        <v>500</v>
      </c>
      <c r="AX59" s="269">
        <v>500</v>
      </c>
      <c r="AY59" s="269">
        <v>500</v>
      </c>
      <c r="AZ59" s="269">
        <v>500</v>
      </c>
      <c r="BA59" s="269">
        <v>500</v>
      </c>
      <c r="BB59" s="269">
        <v>0</v>
      </c>
      <c r="BC59" s="39"/>
      <c r="BD59" s="39"/>
      <c r="BE59" s="493">
        <f t="shared" si="87"/>
        <v>421.4533372413793</v>
      </c>
      <c r="BF59" s="494">
        <f t="shared" si="88"/>
        <v>436.50524214285713</v>
      </c>
      <c r="BG59" s="273">
        <f t="shared" si="120"/>
        <v>3403.57339</v>
      </c>
      <c r="BH59" s="273">
        <f t="shared" si="121"/>
        <v>8818.5733899999996</v>
      </c>
      <c r="BI59" s="274">
        <f t="shared" si="90"/>
        <v>0</v>
      </c>
      <c r="BJ59" s="275">
        <f t="shared" si="91"/>
        <v>12222.146779999999</v>
      </c>
      <c r="CG59" s="192"/>
      <c r="CH59" s="198">
        <v>18</v>
      </c>
      <c r="CI59" s="199">
        <f t="shared" si="92"/>
        <v>-7214.9872385158924</v>
      </c>
      <c r="CJ59" s="199">
        <f t="shared" si="93"/>
        <v>-9020.2205856701657</v>
      </c>
      <c r="CK59" s="199">
        <f t="shared" si="94"/>
        <v>-8918.0047939765227</v>
      </c>
      <c r="CL59" s="199">
        <f t="shared" si="95"/>
        <v>-9356.8261511766614</v>
      </c>
      <c r="CM59" s="199">
        <f t="shared" si="96"/>
        <v>-9720.7311120118939</v>
      </c>
      <c r="CN59" s="199">
        <f t="shared" si="97"/>
        <v>-10022.553226496741</v>
      </c>
      <c r="CO59" s="199">
        <f t="shared" si="98"/>
        <v>-10390.807835260763</v>
      </c>
      <c r="CP59" s="199">
        <f t="shared" si="99"/>
        <v>-10234.668545289018</v>
      </c>
      <c r="CQ59" s="199">
        <f t="shared" si="100"/>
        <v>-11097.312160849659</v>
      </c>
      <c r="CR59" s="199">
        <f t="shared" si="101"/>
        <v>-11240.842314396103</v>
      </c>
      <c r="CS59" s="199">
        <f t="shared" si="102"/>
        <v>-11542.664428880951</v>
      </c>
      <c r="CT59" s="199">
        <f t="shared" si="103"/>
        <v>-11844.486543374538</v>
      </c>
      <c r="CU59" s="199">
        <f t="shared" si="104"/>
        <v>-12175.559521063327</v>
      </c>
      <c r="CV59" s="199">
        <f t="shared" si="105"/>
        <v>-12478.471129255269</v>
      </c>
      <c r="CW59" s="199">
        <f t="shared" si="106"/>
        <v>-12218.038765673922</v>
      </c>
      <c r="CX59" s="199">
        <f t="shared" si="107"/>
        <v>-12406.264469975702</v>
      </c>
      <c r="CY59" s="199">
        <f t="shared" si="108"/>
        <v>-13079.958829243436</v>
      </c>
      <c r="CZ59" s="199">
        <f t="shared" si="109"/>
        <v>-13229.852277083102</v>
      </c>
      <c r="DA59" s="199">
        <f t="shared" si="110"/>
        <v>-13532.763885275044</v>
      </c>
      <c r="DB59" s="199">
        <f t="shared" si="111"/>
        <v>-13834.585999759893</v>
      </c>
      <c r="DC59" s="199">
        <f t="shared" si="112"/>
        <v>-14136.40811425348</v>
      </c>
      <c r="DD59" s="199">
        <f t="shared" si="113"/>
        <v>-14757.717687657972</v>
      </c>
      <c r="DE59" s="199">
        <f t="shared" si="114"/>
        <v>-15381.695550930282</v>
      </c>
      <c r="DF59" s="199">
        <f t="shared" si="115"/>
        <v>-14644.735473023909</v>
      </c>
      <c r="DG59" s="199">
        <f t="shared" si="116"/>
        <v>-15096.390380264787</v>
      </c>
      <c r="DH59" s="199">
        <f t="shared" si="117"/>
        <v>-15535.211737473664</v>
      </c>
      <c r="DI59" s="199">
        <f t="shared" si="118"/>
        <v>-15899.116698308899</v>
      </c>
      <c r="DJ59" s="199">
        <f t="shared" si="119"/>
        <v>-16263.021659144131</v>
      </c>
      <c r="DK59" s="199">
        <f t="shared" si="119"/>
        <v>-17363.886697885737</v>
      </c>
      <c r="DL59" s="188"/>
      <c r="DM59" s="188"/>
      <c r="DN59" s="180"/>
    </row>
    <row r="60" spans="2:118" ht="15.4" x14ac:dyDescent="0.45">
      <c r="B60" s="246"/>
      <c r="C60" s="303">
        <f t="shared" si="123"/>
        <v>2035</v>
      </c>
      <c r="D60" s="375">
        <v>211386.21468</v>
      </c>
      <c r="E60" s="375">
        <v>200669.32557000002</v>
      </c>
      <c r="F60" s="375">
        <v>51375.746802499962</v>
      </c>
      <c r="G60" s="375">
        <v>52741.232592499968</v>
      </c>
      <c r="H60" s="375">
        <v>124961.42698</v>
      </c>
      <c r="I60" s="375">
        <v>195450.59039000003</v>
      </c>
      <c r="J60" s="375">
        <v>215110.15577499999</v>
      </c>
      <c r="K60" s="375">
        <v>212420.27682000003</v>
      </c>
      <c r="L60" s="375">
        <v>107018.57595000006</v>
      </c>
      <c r="M60" s="375">
        <v>53769.990531249961</v>
      </c>
      <c r="N60" s="375">
        <v>46519.74093499998</v>
      </c>
      <c r="O60" s="375">
        <v>215779.98535</v>
      </c>
      <c r="P60" s="39"/>
      <c r="Q60" s="247"/>
      <c r="X60" s="246"/>
      <c r="Y60" s="268">
        <v>19</v>
      </c>
      <c r="Z60" s="269">
        <v>411.19112999999999</v>
      </c>
      <c r="AA60" s="269">
        <v>411.19112999999999</v>
      </c>
      <c r="AB60" s="269">
        <v>500</v>
      </c>
      <c r="AC60" s="269">
        <v>500</v>
      </c>
      <c r="AD60" s="269">
        <v>500</v>
      </c>
      <c r="AE60" s="269">
        <v>500</v>
      </c>
      <c r="AF60" s="269">
        <v>500</v>
      </c>
      <c r="AG60" s="269">
        <v>496.19112999999999</v>
      </c>
      <c r="AH60" s="269">
        <v>411.19112999999999</v>
      </c>
      <c r="AI60" s="269">
        <v>500</v>
      </c>
      <c r="AJ60" s="269">
        <v>500</v>
      </c>
      <c r="AK60" s="269">
        <v>500</v>
      </c>
      <c r="AL60" s="269">
        <v>500</v>
      </c>
      <c r="AM60" s="269">
        <v>500</v>
      </c>
      <c r="AN60" s="269">
        <v>496.19112999999999</v>
      </c>
      <c r="AO60" s="269">
        <v>496.19112999999999</v>
      </c>
      <c r="AP60" s="269">
        <v>0</v>
      </c>
      <c r="AQ60" s="269">
        <v>500</v>
      </c>
      <c r="AR60" s="269">
        <v>500</v>
      </c>
      <c r="AS60" s="269">
        <v>500</v>
      </c>
      <c r="AT60" s="269">
        <v>500</v>
      </c>
      <c r="AU60" s="269">
        <v>411.19112999999999</v>
      </c>
      <c r="AV60" s="269">
        <v>0</v>
      </c>
      <c r="AW60" s="269">
        <v>500</v>
      </c>
      <c r="AX60" s="269">
        <v>500</v>
      </c>
      <c r="AY60" s="269">
        <v>500</v>
      </c>
      <c r="AZ60" s="269">
        <v>500</v>
      </c>
      <c r="BA60" s="269">
        <v>500</v>
      </c>
      <c r="BB60" s="269">
        <v>0</v>
      </c>
      <c r="BC60" s="39"/>
      <c r="BD60" s="39"/>
      <c r="BE60" s="493">
        <f t="shared" si="87"/>
        <v>435.63234172413786</v>
      </c>
      <c r="BF60" s="494">
        <f t="shared" si="88"/>
        <v>436.50524214285713</v>
      </c>
      <c r="BG60" s="273">
        <f t="shared" si="120"/>
        <v>3814.7645199999997</v>
      </c>
      <c r="BH60" s="273">
        <f t="shared" si="121"/>
        <v>8818.5733899999977</v>
      </c>
      <c r="BI60" s="274">
        <f t="shared" si="90"/>
        <v>0</v>
      </c>
      <c r="BJ60" s="275">
        <f t="shared" si="91"/>
        <v>12633.337909999998</v>
      </c>
      <c r="CG60" s="192"/>
      <c r="CH60" s="198">
        <v>19</v>
      </c>
      <c r="CI60" s="199">
        <f t="shared" si="92"/>
        <v>-7685.4576389735585</v>
      </c>
      <c r="CJ60" s="199">
        <f t="shared" si="93"/>
        <v>-9490.6909861278309</v>
      </c>
      <c r="CK60" s="199">
        <f t="shared" si="94"/>
        <v>-9490.0871738392234</v>
      </c>
      <c r="CL60" s="199">
        <f t="shared" si="95"/>
        <v>-9928.9085310393621</v>
      </c>
      <c r="CM60" s="199">
        <f t="shared" si="96"/>
        <v>-10292.813491874595</v>
      </c>
      <c r="CN60" s="199">
        <f t="shared" si="97"/>
        <v>-10594.635606359441</v>
      </c>
      <c r="CO60" s="199">
        <f t="shared" si="98"/>
        <v>-10962.890215123463</v>
      </c>
      <c r="CP60" s="199">
        <f t="shared" si="99"/>
        <v>-10802.392950323343</v>
      </c>
      <c r="CQ60" s="199">
        <f t="shared" si="100"/>
        <v>-11567.782561307324</v>
      </c>
      <c r="CR60" s="199">
        <f t="shared" si="101"/>
        <v>-11812.924694258803</v>
      </c>
      <c r="CS60" s="199">
        <f t="shared" si="102"/>
        <v>-12114.746808743652</v>
      </c>
      <c r="CT60" s="199">
        <f t="shared" si="103"/>
        <v>-12416.568923237239</v>
      </c>
      <c r="CU60" s="199">
        <f t="shared" si="104"/>
        <v>-12747.641900926028</v>
      </c>
      <c r="CV60" s="199">
        <f t="shared" si="105"/>
        <v>-13050.55350911797</v>
      </c>
      <c r="CW60" s="199">
        <f t="shared" si="106"/>
        <v>-12785.763170708247</v>
      </c>
      <c r="CX60" s="199">
        <f t="shared" si="107"/>
        <v>-12973.988875010027</v>
      </c>
      <c r="CY60" s="199">
        <f t="shared" si="108"/>
        <v>-13079.958829243436</v>
      </c>
      <c r="CZ60" s="199">
        <f t="shared" si="109"/>
        <v>-13801.934656945803</v>
      </c>
      <c r="DA60" s="199">
        <f t="shared" si="110"/>
        <v>-14104.846265137745</v>
      </c>
      <c r="DB60" s="199">
        <f t="shared" si="111"/>
        <v>-14406.668379622593</v>
      </c>
      <c r="DC60" s="199">
        <f t="shared" si="112"/>
        <v>-14708.49049411618</v>
      </c>
      <c r="DD60" s="199">
        <f t="shared" si="113"/>
        <v>-15228.188088115638</v>
      </c>
      <c r="DE60" s="199">
        <f t="shared" si="114"/>
        <v>-15381.695550930282</v>
      </c>
      <c r="DF60" s="199">
        <f t="shared" si="115"/>
        <v>-15216.81785288661</v>
      </c>
      <c r="DG60" s="199">
        <f t="shared" si="116"/>
        <v>-15668.472760127488</v>
      </c>
      <c r="DH60" s="199">
        <f t="shared" si="117"/>
        <v>-16107.294117336365</v>
      </c>
      <c r="DI60" s="199">
        <f t="shared" si="118"/>
        <v>-16471.199078171598</v>
      </c>
      <c r="DJ60" s="199">
        <f t="shared" si="119"/>
        <v>-16835.10403900683</v>
      </c>
      <c r="DK60" s="199">
        <f t="shared" si="119"/>
        <v>-17363.886697885737</v>
      </c>
      <c r="DL60" s="188"/>
      <c r="DM60" s="188"/>
      <c r="DN60" s="180"/>
    </row>
    <row r="61" spans="2:118" ht="15.4" x14ac:dyDescent="0.45">
      <c r="B61" s="246"/>
      <c r="C61" s="303">
        <f t="shared" si="123"/>
        <v>2036</v>
      </c>
      <c r="D61" s="375">
        <v>211386.21468</v>
      </c>
      <c r="E61" s="375">
        <v>200669.32557000002</v>
      </c>
      <c r="F61" s="375">
        <v>51375.746802499962</v>
      </c>
      <c r="G61" s="375">
        <v>52741.232592499968</v>
      </c>
      <c r="H61" s="375">
        <v>124961.42698</v>
      </c>
      <c r="I61" s="375">
        <v>195450.59039000003</v>
      </c>
      <c r="J61" s="375">
        <v>215110.15577499999</v>
      </c>
      <c r="K61" s="375">
        <v>212420.27682000003</v>
      </c>
      <c r="L61" s="375">
        <v>107018.57595000006</v>
      </c>
      <c r="M61" s="375">
        <v>53769.990531249961</v>
      </c>
      <c r="N61" s="375">
        <v>46519.74093499998</v>
      </c>
      <c r="O61" s="375">
        <v>215779.98535</v>
      </c>
      <c r="P61" s="39"/>
      <c r="Q61" s="247"/>
      <c r="X61" s="246"/>
      <c r="Y61" s="268">
        <v>20</v>
      </c>
      <c r="Z61" s="269">
        <v>411.19112999999999</v>
      </c>
      <c r="AA61" s="269">
        <v>134.16552250000001</v>
      </c>
      <c r="AB61" s="269">
        <v>499.04778249999998</v>
      </c>
      <c r="AC61" s="269">
        <v>499.04778249999998</v>
      </c>
      <c r="AD61" s="269">
        <v>499.04778249999998</v>
      </c>
      <c r="AE61" s="269">
        <v>499.04778249999998</v>
      </c>
      <c r="AF61" s="269">
        <v>499.04778249999998</v>
      </c>
      <c r="AG61" s="269">
        <v>411.19112999999999</v>
      </c>
      <c r="AH61" s="269">
        <v>1.4266099999999999</v>
      </c>
      <c r="AI61" s="269">
        <v>499.04778249999998</v>
      </c>
      <c r="AJ61" s="269">
        <v>499.04778249999998</v>
      </c>
      <c r="AK61" s="269">
        <v>499.04778249999998</v>
      </c>
      <c r="AL61" s="269">
        <v>500</v>
      </c>
      <c r="AM61" s="269">
        <v>499.04778249999998</v>
      </c>
      <c r="AN61" s="269">
        <v>0</v>
      </c>
      <c r="AO61" s="269">
        <v>0</v>
      </c>
      <c r="AP61" s="269">
        <v>0</v>
      </c>
      <c r="AQ61" s="269">
        <v>500</v>
      </c>
      <c r="AR61" s="269">
        <v>499.04778249999998</v>
      </c>
      <c r="AS61" s="269">
        <v>499.04778249999998</v>
      </c>
      <c r="AT61" s="269">
        <v>499.04778249999998</v>
      </c>
      <c r="AU61" s="269">
        <v>134.16552250000001</v>
      </c>
      <c r="AV61" s="269">
        <v>0</v>
      </c>
      <c r="AW61" s="269">
        <v>499.04778249999998</v>
      </c>
      <c r="AX61" s="269">
        <v>499.04778249999998</v>
      </c>
      <c r="AY61" s="269">
        <v>499.04778249999998</v>
      </c>
      <c r="AZ61" s="269">
        <v>499.04778249999998</v>
      </c>
      <c r="BA61" s="269">
        <v>499.04778249999998</v>
      </c>
      <c r="BB61" s="269">
        <v>0</v>
      </c>
      <c r="BC61" s="39"/>
      <c r="BD61" s="39"/>
      <c r="BE61" s="493">
        <f t="shared" si="87"/>
        <v>364.68800749999997</v>
      </c>
      <c r="BF61" s="494">
        <f t="shared" si="88"/>
        <v>363.02718169642856</v>
      </c>
      <c r="BG61" s="273">
        <f t="shared" si="120"/>
        <v>2952.7389125</v>
      </c>
      <c r="BH61" s="273">
        <f t="shared" si="121"/>
        <v>7623.2133049999984</v>
      </c>
      <c r="BI61" s="274">
        <f t="shared" si="90"/>
        <v>0</v>
      </c>
      <c r="BJ61" s="275">
        <f t="shared" si="91"/>
        <v>10575.952217499998</v>
      </c>
      <c r="CG61" s="192"/>
      <c r="CH61" s="198">
        <v>20</v>
      </c>
      <c r="CI61" s="199">
        <f t="shared" si="92"/>
        <v>-8155.9280394312245</v>
      </c>
      <c r="CJ61" s="199">
        <f t="shared" si="93"/>
        <v>-9644.1984489424758</v>
      </c>
      <c r="CK61" s="199">
        <f t="shared" si="94"/>
        <v>-10061.080059994831</v>
      </c>
      <c r="CL61" s="199">
        <f t="shared" si="95"/>
        <v>-10499.901417194968</v>
      </c>
      <c r="CM61" s="199">
        <f t="shared" si="96"/>
        <v>-10863.8063780302</v>
      </c>
      <c r="CN61" s="199">
        <f t="shared" si="97"/>
        <v>-11165.628492515047</v>
      </c>
      <c r="CO61" s="199">
        <f t="shared" si="98"/>
        <v>-11533.883101279069</v>
      </c>
      <c r="CP61" s="199">
        <f t="shared" si="99"/>
        <v>-11272.863350781008</v>
      </c>
      <c r="CQ61" s="199">
        <f t="shared" si="100"/>
        <v>-11569.414838195196</v>
      </c>
      <c r="CR61" s="199">
        <f t="shared" si="101"/>
        <v>-12383.917580414411</v>
      </c>
      <c r="CS61" s="199">
        <f t="shared" si="102"/>
        <v>-12685.739694899257</v>
      </c>
      <c r="CT61" s="199">
        <f t="shared" si="103"/>
        <v>-12987.561809392846</v>
      </c>
      <c r="CU61" s="199">
        <f t="shared" si="104"/>
        <v>-13319.724280788729</v>
      </c>
      <c r="CV61" s="199">
        <f t="shared" si="105"/>
        <v>-13621.546395273577</v>
      </c>
      <c r="CW61" s="199">
        <f t="shared" si="106"/>
        <v>-12785.763170708247</v>
      </c>
      <c r="CX61" s="199">
        <f t="shared" si="107"/>
        <v>-12973.988875010027</v>
      </c>
      <c r="CY61" s="199">
        <f t="shared" si="108"/>
        <v>-13079.958829243436</v>
      </c>
      <c r="CZ61" s="199">
        <f t="shared" si="109"/>
        <v>-14374.017036808504</v>
      </c>
      <c r="DA61" s="199">
        <f t="shared" si="110"/>
        <v>-14675.839151293352</v>
      </c>
      <c r="DB61" s="199">
        <f t="shared" si="111"/>
        <v>-14977.661265778199</v>
      </c>
      <c r="DC61" s="199">
        <f t="shared" si="112"/>
        <v>-15279.483380271788</v>
      </c>
      <c r="DD61" s="199">
        <f t="shared" si="113"/>
        <v>-15381.695550930282</v>
      </c>
      <c r="DE61" s="199">
        <f t="shared" si="114"/>
        <v>-15381.695550930282</v>
      </c>
      <c r="DF61" s="199">
        <f t="shared" si="115"/>
        <v>-15787.810739042216</v>
      </c>
      <c r="DG61" s="199">
        <f t="shared" si="116"/>
        <v>-16239.465646283094</v>
      </c>
      <c r="DH61" s="199">
        <f t="shared" si="117"/>
        <v>-16678.287003491972</v>
      </c>
      <c r="DI61" s="199">
        <f t="shared" si="118"/>
        <v>-17042.191964327205</v>
      </c>
      <c r="DJ61" s="199">
        <f t="shared" si="119"/>
        <v>-17406.096925162437</v>
      </c>
      <c r="DK61" s="199">
        <f t="shared" si="119"/>
        <v>-17363.886697885737</v>
      </c>
      <c r="DL61" s="188"/>
      <c r="DM61" s="188"/>
      <c r="DN61" s="180"/>
    </row>
    <row r="62" spans="2:118" ht="15.4" x14ac:dyDescent="0.45">
      <c r="B62" s="246"/>
      <c r="C62" s="303">
        <f t="shared" si="123"/>
        <v>2037</v>
      </c>
      <c r="D62" s="375">
        <v>211386.21468</v>
      </c>
      <c r="E62" s="375">
        <v>200669.32557000002</v>
      </c>
      <c r="F62" s="375">
        <v>51375.746802499962</v>
      </c>
      <c r="G62" s="375">
        <v>52741.232592499968</v>
      </c>
      <c r="H62" s="375">
        <v>124961.42698</v>
      </c>
      <c r="I62" s="375">
        <v>195450.59039000003</v>
      </c>
      <c r="J62" s="375">
        <v>215110.15577499999</v>
      </c>
      <c r="K62" s="375">
        <v>212420.27682000003</v>
      </c>
      <c r="L62" s="375">
        <v>107018.57595000006</v>
      </c>
      <c r="M62" s="375">
        <v>53769.990531249961</v>
      </c>
      <c r="N62" s="375">
        <v>46519.74093499998</v>
      </c>
      <c r="O62" s="375">
        <v>215779.98535</v>
      </c>
      <c r="P62" s="39"/>
      <c r="Q62" s="247"/>
      <c r="X62" s="246"/>
      <c r="Y62" s="268">
        <v>21</v>
      </c>
      <c r="Z62" s="269">
        <v>0</v>
      </c>
      <c r="AA62" s="269">
        <v>0</v>
      </c>
      <c r="AB62" s="269">
        <v>0</v>
      </c>
      <c r="AC62" s="269">
        <v>0</v>
      </c>
      <c r="AD62" s="269">
        <v>0</v>
      </c>
      <c r="AE62" s="269">
        <v>0</v>
      </c>
      <c r="AF62" s="269">
        <v>0</v>
      </c>
      <c r="AG62" s="269">
        <v>496.19112999999999</v>
      </c>
      <c r="AH62" s="269">
        <v>411.19112999999999</v>
      </c>
      <c r="AI62" s="269">
        <v>0</v>
      </c>
      <c r="AJ62" s="269">
        <v>0</v>
      </c>
      <c r="AK62" s="269">
        <v>0</v>
      </c>
      <c r="AL62" s="269">
        <v>0</v>
      </c>
      <c r="AM62" s="269">
        <v>0</v>
      </c>
      <c r="AN62" s="269">
        <v>496.19112999999999</v>
      </c>
      <c r="AO62" s="269">
        <v>92.617739999999998</v>
      </c>
      <c r="AP62" s="269">
        <v>0</v>
      </c>
      <c r="AQ62" s="269">
        <v>0</v>
      </c>
      <c r="AR62" s="269">
        <v>0</v>
      </c>
      <c r="AS62" s="269">
        <v>0</v>
      </c>
      <c r="AT62" s="269">
        <v>0</v>
      </c>
      <c r="AU62" s="269">
        <v>0</v>
      </c>
      <c r="AV62" s="269">
        <v>0</v>
      </c>
      <c r="AW62" s="269">
        <v>0</v>
      </c>
      <c r="AX62" s="269">
        <v>0</v>
      </c>
      <c r="AY62" s="269">
        <v>0</v>
      </c>
      <c r="AZ62" s="269">
        <v>0</v>
      </c>
      <c r="BA62" s="269">
        <v>0</v>
      </c>
      <c r="BB62" s="269">
        <v>0</v>
      </c>
      <c r="BC62" s="39"/>
      <c r="BD62" s="39"/>
      <c r="BE62" s="493">
        <f t="shared" si="87"/>
        <v>51.592797586206892</v>
      </c>
      <c r="BF62" s="494">
        <f t="shared" si="88"/>
        <v>53.435397500000001</v>
      </c>
      <c r="BG62" s="273">
        <f t="shared" si="120"/>
        <v>992.38225999999997</v>
      </c>
      <c r="BH62" s="273">
        <f t="shared" si="121"/>
        <v>503.80886999999996</v>
      </c>
      <c r="BI62" s="274">
        <f t="shared" si="90"/>
        <v>0</v>
      </c>
      <c r="BJ62" s="275">
        <f t="shared" si="91"/>
        <v>1496.1911299999999</v>
      </c>
      <c r="CG62" s="192"/>
      <c r="CH62" s="198">
        <v>21</v>
      </c>
      <c r="CI62" s="199">
        <f t="shared" si="92"/>
        <v>-8155.9280394312245</v>
      </c>
      <c r="CJ62" s="199">
        <f t="shared" si="93"/>
        <v>-9644.1984489424758</v>
      </c>
      <c r="CK62" s="199">
        <f t="shared" si="94"/>
        <v>-10061.080059994831</v>
      </c>
      <c r="CL62" s="199">
        <f t="shared" si="95"/>
        <v>-10499.901417194968</v>
      </c>
      <c r="CM62" s="199">
        <f t="shared" si="96"/>
        <v>-10863.8063780302</v>
      </c>
      <c r="CN62" s="199">
        <f t="shared" si="97"/>
        <v>-11165.628492515047</v>
      </c>
      <c r="CO62" s="199">
        <f t="shared" si="98"/>
        <v>-11533.883101279069</v>
      </c>
      <c r="CP62" s="199">
        <f t="shared" si="99"/>
        <v>-11840.587755815333</v>
      </c>
      <c r="CQ62" s="199">
        <f t="shared" si="100"/>
        <v>-12039.885238652862</v>
      </c>
      <c r="CR62" s="199">
        <f t="shared" si="101"/>
        <v>-12383.917580414411</v>
      </c>
      <c r="CS62" s="199">
        <f t="shared" si="102"/>
        <v>-12685.739694899257</v>
      </c>
      <c r="CT62" s="199">
        <f t="shared" si="103"/>
        <v>-12987.561809392846</v>
      </c>
      <c r="CU62" s="199">
        <f t="shared" si="104"/>
        <v>-13319.724280788729</v>
      </c>
      <c r="CV62" s="199">
        <f t="shared" si="105"/>
        <v>-13621.546395273577</v>
      </c>
      <c r="CW62" s="199">
        <f t="shared" si="106"/>
        <v>-13353.487575742573</v>
      </c>
      <c r="CX62" s="199">
        <f t="shared" si="107"/>
        <v>-13079.958829243436</v>
      </c>
      <c r="CY62" s="199">
        <f t="shared" si="108"/>
        <v>-13079.958829243436</v>
      </c>
      <c r="CZ62" s="199">
        <f t="shared" si="109"/>
        <v>-14374.017036808504</v>
      </c>
      <c r="DA62" s="199">
        <f t="shared" si="110"/>
        <v>-14675.839151293352</v>
      </c>
      <c r="DB62" s="199">
        <f t="shared" si="111"/>
        <v>-14977.661265778199</v>
      </c>
      <c r="DC62" s="199">
        <f t="shared" si="112"/>
        <v>-15279.483380271788</v>
      </c>
      <c r="DD62" s="199">
        <f t="shared" si="113"/>
        <v>-15381.695550930282</v>
      </c>
      <c r="DE62" s="199">
        <f t="shared" si="114"/>
        <v>-15381.695550930282</v>
      </c>
      <c r="DF62" s="199">
        <f t="shared" si="115"/>
        <v>-15787.810739042216</v>
      </c>
      <c r="DG62" s="199">
        <f t="shared" si="116"/>
        <v>-16239.465646283094</v>
      </c>
      <c r="DH62" s="199">
        <f t="shared" si="117"/>
        <v>-16678.287003491972</v>
      </c>
      <c r="DI62" s="199">
        <f t="shared" si="118"/>
        <v>-17042.191964327205</v>
      </c>
      <c r="DJ62" s="199">
        <f t="shared" si="119"/>
        <v>-17406.096925162437</v>
      </c>
      <c r="DK62" s="199">
        <f t="shared" si="119"/>
        <v>-17363.886697885737</v>
      </c>
      <c r="DL62" s="188"/>
      <c r="DM62" s="188"/>
      <c r="DN62" s="180"/>
    </row>
    <row r="63" spans="2:118" ht="15.4" x14ac:dyDescent="0.45">
      <c r="B63" s="246"/>
      <c r="C63" s="303">
        <f t="shared" si="123"/>
        <v>2038</v>
      </c>
      <c r="D63" s="375">
        <v>211386.21468</v>
      </c>
      <c r="E63" s="375">
        <v>200669.32557000002</v>
      </c>
      <c r="F63" s="375">
        <v>51375.746802499962</v>
      </c>
      <c r="G63" s="375">
        <v>52741.232592499968</v>
      </c>
      <c r="H63" s="375">
        <v>124961.42698</v>
      </c>
      <c r="I63" s="375">
        <v>195450.59039000003</v>
      </c>
      <c r="J63" s="375">
        <v>215110.15577499999</v>
      </c>
      <c r="K63" s="375">
        <v>212420.27682000003</v>
      </c>
      <c r="L63" s="375">
        <v>107018.57595000006</v>
      </c>
      <c r="M63" s="375">
        <v>53769.990531249961</v>
      </c>
      <c r="N63" s="375">
        <v>46519.74093499998</v>
      </c>
      <c r="O63" s="375">
        <v>215779.98535</v>
      </c>
      <c r="P63" s="39"/>
      <c r="Q63" s="247"/>
      <c r="X63" s="246"/>
      <c r="Y63" s="268">
        <v>22</v>
      </c>
      <c r="Z63" s="269">
        <v>0</v>
      </c>
      <c r="AA63" s="269">
        <v>0</v>
      </c>
      <c r="AB63" s="269">
        <v>0</v>
      </c>
      <c r="AC63" s="269">
        <v>0</v>
      </c>
      <c r="AD63" s="269">
        <v>0</v>
      </c>
      <c r="AE63" s="269">
        <v>0</v>
      </c>
      <c r="AF63" s="269">
        <v>0</v>
      </c>
      <c r="AG63" s="269">
        <v>0</v>
      </c>
      <c r="AH63" s="269">
        <v>0</v>
      </c>
      <c r="AI63" s="269">
        <v>0</v>
      </c>
      <c r="AJ63" s="269">
        <v>0</v>
      </c>
      <c r="AK63" s="269">
        <v>0</v>
      </c>
      <c r="AL63" s="269">
        <v>0</v>
      </c>
      <c r="AM63" s="269">
        <v>0</v>
      </c>
      <c r="AN63" s="269">
        <v>0</v>
      </c>
      <c r="AO63" s="269">
        <v>0</v>
      </c>
      <c r="AP63" s="269">
        <v>0</v>
      </c>
      <c r="AQ63" s="269">
        <v>0</v>
      </c>
      <c r="AR63" s="269">
        <v>0</v>
      </c>
      <c r="AS63" s="269">
        <v>0</v>
      </c>
      <c r="AT63" s="269">
        <v>0</v>
      </c>
      <c r="AU63" s="269">
        <v>0</v>
      </c>
      <c r="AV63" s="269">
        <v>0</v>
      </c>
      <c r="AW63" s="269">
        <v>0</v>
      </c>
      <c r="AX63" s="269">
        <v>0</v>
      </c>
      <c r="AY63" s="269">
        <v>0</v>
      </c>
      <c r="AZ63" s="269">
        <v>0</v>
      </c>
      <c r="BA63" s="269">
        <v>0</v>
      </c>
      <c r="BB63" s="269">
        <v>42.5</v>
      </c>
      <c r="BC63" s="39"/>
      <c r="BD63" s="39"/>
      <c r="BE63" s="493">
        <f t="shared" si="87"/>
        <v>1.4655172413793103</v>
      </c>
      <c r="BF63" s="494">
        <f t="shared" si="88"/>
        <v>1.5178571428571428</v>
      </c>
      <c r="BG63" s="273">
        <f t="shared" si="120"/>
        <v>42.5</v>
      </c>
      <c r="BH63" s="273">
        <f t="shared" si="121"/>
        <v>0</v>
      </c>
      <c r="BI63" s="274">
        <f t="shared" si="90"/>
        <v>0</v>
      </c>
      <c r="BJ63" s="275">
        <f t="shared" si="91"/>
        <v>42.5</v>
      </c>
      <c r="BM63" s="14" t="s">
        <v>123</v>
      </c>
      <c r="CG63" s="192"/>
      <c r="CH63" s="198">
        <v>22</v>
      </c>
      <c r="CI63" s="199">
        <f t="shared" si="92"/>
        <v>-8155.9280394312245</v>
      </c>
      <c r="CJ63" s="199">
        <f t="shared" si="93"/>
        <v>-9644.1984489424758</v>
      </c>
      <c r="CK63" s="199">
        <f t="shared" si="94"/>
        <v>-10061.080059994831</v>
      </c>
      <c r="CL63" s="199">
        <f t="shared" si="95"/>
        <v>-10499.901417194968</v>
      </c>
      <c r="CM63" s="199">
        <f t="shared" si="96"/>
        <v>-10863.8063780302</v>
      </c>
      <c r="CN63" s="199">
        <f t="shared" si="97"/>
        <v>-11165.628492515047</v>
      </c>
      <c r="CO63" s="199">
        <f t="shared" si="98"/>
        <v>-11533.883101279069</v>
      </c>
      <c r="CP63" s="199">
        <f t="shared" si="99"/>
        <v>-11840.587755815333</v>
      </c>
      <c r="CQ63" s="199">
        <f t="shared" si="100"/>
        <v>-12039.885238652862</v>
      </c>
      <c r="CR63" s="199">
        <f t="shared" si="101"/>
        <v>-12383.917580414411</v>
      </c>
      <c r="CS63" s="199">
        <f t="shared" si="102"/>
        <v>-12685.739694899257</v>
      </c>
      <c r="CT63" s="199">
        <f t="shared" si="103"/>
        <v>-12987.561809392846</v>
      </c>
      <c r="CU63" s="199">
        <f t="shared" si="104"/>
        <v>-13319.724280788729</v>
      </c>
      <c r="CV63" s="199">
        <f t="shared" si="105"/>
        <v>-13621.546395273577</v>
      </c>
      <c r="CW63" s="199">
        <f t="shared" si="106"/>
        <v>-13353.487575742573</v>
      </c>
      <c r="CX63" s="199">
        <f t="shared" si="107"/>
        <v>-13079.958829243436</v>
      </c>
      <c r="CY63" s="199">
        <f t="shared" si="108"/>
        <v>-13079.958829243436</v>
      </c>
      <c r="CZ63" s="199">
        <f t="shared" si="109"/>
        <v>-14374.017036808504</v>
      </c>
      <c r="DA63" s="199">
        <f t="shared" si="110"/>
        <v>-14675.839151293352</v>
      </c>
      <c r="DB63" s="199">
        <f t="shared" si="111"/>
        <v>-14977.661265778199</v>
      </c>
      <c r="DC63" s="199">
        <f t="shared" si="112"/>
        <v>-15279.483380271788</v>
      </c>
      <c r="DD63" s="199">
        <f t="shared" si="113"/>
        <v>-15381.695550930282</v>
      </c>
      <c r="DE63" s="199">
        <f t="shared" si="114"/>
        <v>-15381.695550930282</v>
      </c>
      <c r="DF63" s="199">
        <f t="shared" si="115"/>
        <v>-15787.810739042216</v>
      </c>
      <c r="DG63" s="199">
        <f t="shared" si="116"/>
        <v>-16239.465646283094</v>
      </c>
      <c r="DH63" s="199">
        <f t="shared" si="117"/>
        <v>-16678.287003491972</v>
      </c>
      <c r="DI63" s="199">
        <f t="shared" si="118"/>
        <v>-17042.191964327205</v>
      </c>
      <c r="DJ63" s="199">
        <f t="shared" si="119"/>
        <v>-17406.096925162437</v>
      </c>
      <c r="DK63" s="199">
        <f t="shared" si="119"/>
        <v>-17412.513700174066</v>
      </c>
      <c r="DL63" s="188"/>
      <c r="DM63" s="188"/>
      <c r="DN63" s="180"/>
    </row>
    <row r="64" spans="2:118" ht="15.4" x14ac:dyDescent="0.45">
      <c r="B64" s="246"/>
      <c r="C64" s="303">
        <f t="shared" si="123"/>
        <v>2039</v>
      </c>
      <c r="D64" s="375">
        <v>211386.21468</v>
      </c>
      <c r="E64" s="375">
        <v>200669.32557000002</v>
      </c>
      <c r="F64" s="375">
        <v>51375.746802499962</v>
      </c>
      <c r="G64" s="375">
        <v>52741.232592499968</v>
      </c>
      <c r="H64" s="375">
        <v>124961.42698</v>
      </c>
      <c r="I64" s="375">
        <v>195450.59039000003</v>
      </c>
      <c r="J64" s="375">
        <v>215110.15577499999</v>
      </c>
      <c r="K64" s="375">
        <v>212420.27682000003</v>
      </c>
      <c r="L64" s="375">
        <v>107018.57595000006</v>
      </c>
      <c r="M64" s="375">
        <v>53769.990531249961</v>
      </c>
      <c r="N64" s="375">
        <v>46519.74093499998</v>
      </c>
      <c r="O64" s="375">
        <v>215779.98535</v>
      </c>
      <c r="P64" s="39"/>
      <c r="Q64" s="247"/>
      <c r="X64" s="246"/>
      <c r="Y64" s="268">
        <v>23</v>
      </c>
      <c r="Z64" s="269">
        <v>0</v>
      </c>
      <c r="AA64" s="269">
        <v>42.5</v>
      </c>
      <c r="AB64" s="269">
        <v>0</v>
      </c>
      <c r="AC64" s="269">
        <v>0</v>
      </c>
      <c r="AD64" s="269">
        <v>0</v>
      </c>
      <c r="AE64" s="269">
        <v>0</v>
      </c>
      <c r="AF64" s="269">
        <v>0</v>
      </c>
      <c r="AG64" s="269">
        <v>0</v>
      </c>
      <c r="AH64" s="269">
        <v>0</v>
      </c>
      <c r="AI64" s="269">
        <v>0</v>
      </c>
      <c r="AJ64" s="269">
        <v>0</v>
      </c>
      <c r="AK64" s="269">
        <v>0</v>
      </c>
      <c r="AL64" s="269">
        <v>0</v>
      </c>
      <c r="AM64" s="269">
        <v>0</v>
      </c>
      <c r="AN64" s="269">
        <v>496.19112999999999</v>
      </c>
      <c r="AO64" s="269">
        <v>0</v>
      </c>
      <c r="AP64" s="269">
        <v>0</v>
      </c>
      <c r="AQ64" s="269">
        <v>0</v>
      </c>
      <c r="AR64" s="269">
        <v>0</v>
      </c>
      <c r="AS64" s="269">
        <v>0</v>
      </c>
      <c r="AT64" s="269">
        <v>0</v>
      </c>
      <c r="AU64" s="269">
        <v>0</v>
      </c>
      <c r="AV64" s="269">
        <v>0</v>
      </c>
      <c r="AW64" s="269">
        <v>0</v>
      </c>
      <c r="AX64" s="269">
        <v>0</v>
      </c>
      <c r="AY64" s="269">
        <v>0</v>
      </c>
      <c r="AZ64" s="269">
        <v>0</v>
      </c>
      <c r="BA64" s="269">
        <v>0</v>
      </c>
      <c r="BB64" s="269">
        <v>0</v>
      </c>
      <c r="BC64" s="39"/>
      <c r="BD64" s="39"/>
      <c r="BE64" s="493">
        <f t="shared" si="87"/>
        <v>18.57555620689655</v>
      </c>
      <c r="BF64" s="494">
        <f t="shared" si="88"/>
        <v>19.238968928571428</v>
      </c>
      <c r="BG64" s="273">
        <f t="shared" si="120"/>
        <v>496.19112999999999</v>
      </c>
      <c r="BH64" s="273">
        <f t="shared" si="121"/>
        <v>42.499999999999943</v>
      </c>
      <c r="BI64" s="274">
        <f t="shared" si="90"/>
        <v>0</v>
      </c>
      <c r="BJ64" s="275">
        <f t="shared" si="91"/>
        <v>538.69112999999993</v>
      </c>
      <c r="BL64" s="14">
        <f>COUNTIF(Z42:BA65,"&gt;"&amp;MxDisch1)</f>
        <v>0</v>
      </c>
      <c r="BM64" s="14" t="s">
        <v>124</v>
      </c>
      <c r="CG64" s="192"/>
      <c r="CH64" s="198">
        <v>23</v>
      </c>
      <c r="CI64" s="199">
        <f t="shared" si="92"/>
        <v>-8155.9280394312245</v>
      </c>
      <c r="CJ64" s="199">
        <f t="shared" si="93"/>
        <v>-9692.8254512308049</v>
      </c>
      <c r="CK64" s="199">
        <f t="shared" si="94"/>
        <v>-10061.080059994831</v>
      </c>
      <c r="CL64" s="199">
        <f t="shared" si="95"/>
        <v>-10499.901417194968</v>
      </c>
      <c r="CM64" s="199">
        <f t="shared" si="96"/>
        <v>-10863.8063780302</v>
      </c>
      <c r="CN64" s="199">
        <f t="shared" si="97"/>
        <v>-11165.628492515047</v>
      </c>
      <c r="CO64" s="199">
        <f t="shared" si="98"/>
        <v>-11533.883101279069</v>
      </c>
      <c r="CP64" s="199">
        <f t="shared" si="99"/>
        <v>-11840.587755815333</v>
      </c>
      <c r="CQ64" s="199">
        <f t="shared" si="100"/>
        <v>-12039.885238652862</v>
      </c>
      <c r="CR64" s="199">
        <f t="shared" si="101"/>
        <v>-12383.917580414411</v>
      </c>
      <c r="CS64" s="199">
        <f t="shared" si="102"/>
        <v>-12685.739694899257</v>
      </c>
      <c r="CT64" s="199">
        <f t="shared" si="103"/>
        <v>-12987.561809392846</v>
      </c>
      <c r="CU64" s="199">
        <f t="shared" si="104"/>
        <v>-13319.724280788729</v>
      </c>
      <c r="CV64" s="199">
        <f t="shared" si="105"/>
        <v>-13621.546395273577</v>
      </c>
      <c r="CW64" s="199">
        <f t="shared" si="106"/>
        <v>-13921.211980776898</v>
      </c>
      <c r="CX64" s="199">
        <f t="shared" si="107"/>
        <v>-13079.958829243436</v>
      </c>
      <c r="CY64" s="199">
        <f t="shared" si="108"/>
        <v>-13079.958829243436</v>
      </c>
      <c r="CZ64" s="199">
        <f t="shared" si="109"/>
        <v>-14374.017036808504</v>
      </c>
      <c r="DA64" s="199">
        <f t="shared" si="110"/>
        <v>-14675.839151293352</v>
      </c>
      <c r="DB64" s="199">
        <f t="shared" si="111"/>
        <v>-14977.661265778199</v>
      </c>
      <c r="DC64" s="199">
        <f t="shared" si="112"/>
        <v>-15279.483380271788</v>
      </c>
      <c r="DD64" s="199">
        <f t="shared" si="113"/>
        <v>-15381.695550930282</v>
      </c>
      <c r="DE64" s="199">
        <f t="shared" si="114"/>
        <v>-15381.695550930282</v>
      </c>
      <c r="DF64" s="199">
        <f t="shared" si="115"/>
        <v>-15787.810739042216</v>
      </c>
      <c r="DG64" s="199">
        <f t="shared" si="116"/>
        <v>-16239.465646283094</v>
      </c>
      <c r="DH64" s="199">
        <f t="shared" si="117"/>
        <v>-16678.287003491972</v>
      </c>
      <c r="DI64" s="199">
        <f t="shared" si="118"/>
        <v>-17042.191964327205</v>
      </c>
      <c r="DJ64" s="199">
        <f t="shared" si="119"/>
        <v>-17406.096925162437</v>
      </c>
      <c r="DK64" s="199">
        <f t="shared" si="119"/>
        <v>-17412.513700174066</v>
      </c>
      <c r="DL64" s="188"/>
      <c r="DM64" s="188"/>
      <c r="DN64" s="180"/>
    </row>
    <row r="65" spans="2:118" ht="15.4" x14ac:dyDescent="0.45">
      <c r="B65" s="246"/>
      <c r="C65" s="303">
        <f t="shared" si="123"/>
        <v>2040</v>
      </c>
      <c r="D65" s="375">
        <v>211386.21468</v>
      </c>
      <c r="E65" s="375">
        <v>200669.32557000002</v>
      </c>
      <c r="F65" s="375">
        <v>51375.746802499962</v>
      </c>
      <c r="G65" s="375">
        <v>52741.232592499968</v>
      </c>
      <c r="H65" s="375">
        <v>124961.42698</v>
      </c>
      <c r="I65" s="375">
        <v>195450.59039000003</v>
      </c>
      <c r="J65" s="375">
        <v>215110.15577499999</v>
      </c>
      <c r="K65" s="375">
        <v>212420.27682000003</v>
      </c>
      <c r="L65" s="375">
        <v>107018.57595000006</v>
      </c>
      <c r="M65" s="375">
        <v>53769.990531249961</v>
      </c>
      <c r="N65" s="375">
        <v>46519.74093499998</v>
      </c>
      <c r="O65" s="375">
        <v>215779.98535</v>
      </c>
      <c r="P65" s="39"/>
      <c r="Q65" s="247"/>
      <c r="X65" s="246"/>
      <c r="Y65" s="276">
        <v>24</v>
      </c>
      <c r="Z65" s="277">
        <v>0</v>
      </c>
      <c r="AA65" s="277">
        <v>0</v>
      </c>
      <c r="AB65" s="277">
        <v>0</v>
      </c>
      <c r="AC65" s="277">
        <v>0</v>
      </c>
      <c r="AD65" s="277">
        <v>0</v>
      </c>
      <c r="AE65" s="277">
        <v>0</v>
      </c>
      <c r="AF65" s="277">
        <v>0</v>
      </c>
      <c r="AG65" s="277">
        <v>0</v>
      </c>
      <c r="AH65" s="277">
        <v>0</v>
      </c>
      <c r="AI65" s="277">
        <v>0</v>
      </c>
      <c r="AJ65" s="277">
        <v>0</v>
      </c>
      <c r="AK65" s="277">
        <v>0</v>
      </c>
      <c r="AL65" s="277">
        <v>0</v>
      </c>
      <c r="AM65" s="277">
        <v>0</v>
      </c>
      <c r="AN65" s="277">
        <v>0</v>
      </c>
      <c r="AO65" s="277">
        <v>0</v>
      </c>
      <c r="AP65" s="277">
        <v>0</v>
      </c>
      <c r="AQ65" s="277">
        <v>0</v>
      </c>
      <c r="AR65" s="277">
        <v>0</v>
      </c>
      <c r="AS65" s="277">
        <v>0</v>
      </c>
      <c r="AT65" s="277">
        <v>0</v>
      </c>
      <c r="AU65" s="277">
        <v>0</v>
      </c>
      <c r="AV65" s="277">
        <v>0</v>
      </c>
      <c r="AW65" s="277">
        <v>0</v>
      </c>
      <c r="AX65" s="277">
        <v>0</v>
      </c>
      <c r="AY65" s="277">
        <v>0</v>
      </c>
      <c r="AZ65" s="277">
        <v>0</v>
      </c>
      <c r="BA65" s="277">
        <v>0</v>
      </c>
      <c r="BB65" s="277">
        <v>0</v>
      </c>
      <c r="BC65" s="39"/>
      <c r="BD65" s="39"/>
      <c r="BE65" s="491">
        <f t="shared" si="87"/>
        <v>0</v>
      </c>
      <c r="BF65" s="492">
        <f t="shared" si="88"/>
        <v>0</v>
      </c>
      <c r="BG65" s="278">
        <f>SUM($Z65:$BD65)</f>
        <v>0</v>
      </c>
      <c r="BH65" s="278">
        <v>0</v>
      </c>
      <c r="BI65" s="279">
        <f t="shared" si="90"/>
        <v>0</v>
      </c>
      <c r="BJ65" s="280">
        <f t="shared" si="91"/>
        <v>0</v>
      </c>
      <c r="BL65" s="14">
        <f>COUNTIF(Z42:BA65,"&lt;"&amp;-MxChgRate1)</f>
        <v>0</v>
      </c>
      <c r="BM65" s="14" t="s">
        <v>125</v>
      </c>
      <c r="CG65" s="192"/>
      <c r="CH65" s="200">
        <v>24</v>
      </c>
      <c r="CI65" s="201">
        <f t="shared" si="92"/>
        <v>-8155.9280394312245</v>
      </c>
      <c r="CJ65" s="201">
        <f t="shared" si="93"/>
        <v>-9692.8254512308049</v>
      </c>
      <c r="CK65" s="201">
        <f t="shared" si="94"/>
        <v>-10061.080059994831</v>
      </c>
      <c r="CL65" s="201">
        <f t="shared" si="95"/>
        <v>-10499.901417194968</v>
      </c>
      <c r="CM65" s="201">
        <f t="shared" si="96"/>
        <v>-10863.8063780302</v>
      </c>
      <c r="CN65" s="201">
        <f t="shared" si="97"/>
        <v>-11165.628492515047</v>
      </c>
      <c r="CO65" s="201">
        <f t="shared" si="98"/>
        <v>-11533.883101279069</v>
      </c>
      <c r="CP65" s="201">
        <f t="shared" si="99"/>
        <v>-11840.587755815333</v>
      </c>
      <c r="CQ65" s="201">
        <f t="shared" si="100"/>
        <v>-12039.885238652862</v>
      </c>
      <c r="CR65" s="201">
        <f t="shared" si="101"/>
        <v>-12383.917580414411</v>
      </c>
      <c r="CS65" s="201">
        <f t="shared" si="102"/>
        <v>-12685.739694899257</v>
      </c>
      <c r="CT65" s="201">
        <f t="shared" si="103"/>
        <v>-12987.561809392846</v>
      </c>
      <c r="CU65" s="201">
        <f t="shared" si="104"/>
        <v>-13319.724280788729</v>
      </c>
      <c r="CV65" s="201">
        <f t="shared" si="105"/>
        <v>-13621.546395273577</v>
      </c>
      <c r="CW65" s="201">
        <f t="shared" si="106"/>
        <v>-13921.211980776898</v>
      </c>
      <c r="CX65" s="201">
        <f t="shared" si="107"/>
        <v>-13079.958829243436</v>
      </c>
      <c r="CY65" s="201">
        <f t="shared" si="108"/>
        <v>-13079.958829243436</v>
      </c>
      <c r="CZ65" s="201">
        <f t="shared" si="109"/>
        <v>-14374.017036808504</v>
      </c>
      <c r="DA65" s="201">
        <f t="shared" si="110"/>
        <v>-14675.839151293352</v>
      </c>
      <c r="DB65" s="201">
        <f t="shared" si="111"/>
        <v>-14977.661265778199</v>
      </c>
      <c r="DC65" s="201">
        <f t="shared" si="112"/>
        <v>-15279.483380271788</v>
      </c>
      <c r="DD65" s="201">
        <f t="shared" si="113"/>
        <v>-15381.695550930282</v>
      </c>
      <c r="DE65" s="201">
        <f t="shared" si="114"/>
        <v>-15381.695550930282</v>
      </c>
      <c r="DF65" s="201">
        <f t="shared" si="115"/>
        <v>-15787.810739042216</v>
      </c>
      <c r="DG65" s="201">
        <f t="shared" si="116"/>
        <v>-16239.465646283094</v>
      </c>
      <c r="DH65" s="201">
        <f t="shared" si="117"/>
        <v>-16678.287003491972</v>
      </c>
      <c r="DI65" s="201">
        <f t="shared" si="118"/>
        <v>-17042.191964327205</v>
      </c>
      <c r="DJ65" s="201">
        <f t="shared" si="119"/>
        <v>-17406.096925162437</v>
      </c>
      <c r="DK65" s="201">
        <f t="shared" si="119"/>
        <v>-17412.513700174066</v>
      </c>
      <c r="DL65" s="188"/>
      <c r="DM65" s="188"/>
      <c r="DN65" s="367">
        <f>COUNTIF(CI42:DM65,"&gt;"&amp;StorCap)+COUNTIF(CI42:DM65,"&lt;"&amp;0)</f>
        <v>696</v>
      </c>
    </row>
    <row r="66" spans="2:118" ht="15.4" x14ac:dyDescent="0.45">
      <c r="B66" s="246"/>
      <c r="C66" s="303">
        <f t="shared" si="123"/>
        <v>2041</v>
      </c>
      <c r="D66" s="375">
        <v>211386.21468</v>
      </c>
      <c r="E66" s="375">
        <v>200669.32557000002</v>
      </c>
      <c r="F66" s="375">
        <v>51375.746802499962</v>
      </c>
      <c r="G66" s="375">
        <v>52741.232592499968</v>
      </c>
      <c r="H66" s="375">
        <v>124961.42698</v>
      </c>
      <c r="I66" s="375">
        <v>195450.59039000003</v>
      </c>
      <c r="J66" s="375">
        <v>215110.15577499999</v>
      </c>
      <c r="K66" s="375">
        <v>212420.27682000003</v>
      </c>
      <c r="L66" s="375">
        <v>107018.57595000006</v>
      </c>
      <c r="M66" s="375">
        <v>53769.990531249961</v>
      </c>
      <c r="N66" s="375">
        <v>46519.74093499998</v>
      </c>
      <c r="O66" s="375">
        <v>215779.98535</v>
      </c>
      <c r="P66" s="39"/>
      <c r="Q66" s="247"/>
      <c r="X66" s="246"/>
      <c r="Y66" s="251"/>
      <c r="Z66" s="288" t="str">
        <f>IF(SUM(Z42:Z65)&gt;0,"Verify","")</f>
        <v/>
      </c>
      <c r="AA66" s="288" t="str">
        <f t="shared" ref="AA66:BA66" si="124">IF(SUM(AA42:AA65)&gt;0,"Verify","")</f>
        <v>Verify</v>
      </c>
      <c r="AB66" s="288" t="str">
        <f t="shared" si="124"/>
        <v/>
      </c>
      <c r="AC66" s="288" t="str">
        <f t="shared" si="124"/>
        <v/>
      </c>
      <c r="AD66" s="288" t="str">
        <f t="shared" si="124"/>
        <v/>
      </c>
      <c r="AE66" s="288" t="str">
        <f t="shared" si="124"/>
        <v/>
      </c>
      <c r="AF66" s="288" t="str">
        <f t="shared" si="124"/>
        <v/>
      </c>
      <c r="AG66" s="288" t="str">
        <f t="shared" si="124"/>
        <v/>
      </c>
      <c r="AH66" s="288" t="str">
        <f t="shared" si="124"/>
        <v/>
      </c>
      <c r="AI66" s="288" t="str">
        <f t="shared" si="124"/>
        <v/>
      </c>
      <c r="AJ66" s="288" t="str">
        <f t="shared" si="124"/>
        <v/>
      </c>
      <c r="AK66" s="288" t="str">
        <f t="shared" si="124"/>
        <v/>
      </c>
      <c r="AL66" s="288" t="str">
        <f t="shared" si="124"/>
        <v/>
      </c>
      <c r="AM66" s="288" t="str">
        <f t="shared" si="124"/>
        <v/>
      </c>
      <c r="AN66" s="288" t="str">
        <f t="shared" si="124"/>
        <v/>
      </c>
      <c r="AO66" s="288" t="str">
        <f t="shared" si="124"/>
        <v/>
      </c>
      <c r="AP66" s="288" t="str">
        <f t="shared" si="124"/>
        <v/>
      </c>
      <c r="AQ66" s="288" t="str">
        <f t="shared" si="124"/>
        <v>Verify</v>
      </c>
      <c r="AR66" s="288" t="str">
        <f t="shared" si="124"/>
        <v/>
      </c>
      <c r="AS66" s="288" t="str">
        <f t="shared" si="124"/>
        <v/>
      </c>
      <c r="AT66" s="288" t="str">
        <f t="shared" si="124"/>
        <v/>
      </c>
      <c r="AU66" s="288" t="str">
        <f t="shared" si="124"/>
        <v/>
      </c>
      <c r="AV66" s="288" t="str">
        <f t="shared" si="124"/>
        <v/>
      </c>
      <c r="AW66" s="288" t="str">
        <f t="shared" si="124"/>
        <v/>
      </c>
      <c r="AX66" s="288" t="str">
        <f t="shared" si="124"/>
        <v/>
      </c>
      <c r="AY66" s="288" t="str">
        <f t="shared" si="124"/>
        <v/>
      </c>
      <c r="AZ66" s="288" t="str">
        <f t="shared" si="124"/>
        <v/>
      </c>
      <c r="BA66" s="288" t="str">
        <f t="shared" si="124"/>
        <v/>
      </c>
      <c r="BB66" s="238"/>
      <c r="BC66" s="39"/>
      <c r="BD66" s="39"/>
      <c r="BE66" s="289"/>
      <c r="BF66" s="290"/>
      <c r="BG66" s="278">
        <f>SUM(BG42:BG65)</f>
        <v>-20426.811846820001</v>
      </c>
      <c r="BH66" s="278">
        <f>SUM(BH49:BH64)</f>
        <v>12874.536623189997</v>
      </c>
      <c r="BI66" s="278">
        <f>SUM(BI42:BI65)</f>
        <v>-62935.626863629994</v>
      </c>
      <c r="BJ66" s="291">
        <f>SUM(BJ42:BJ65)</f>
        <v>55383.351639999993</v>
      </c>
      <c r="CG66" s="192"/>
      <c r="CH66" s="202"/>
      <c r="CI66" s="208"/>
      <c r="CJ66" s="208"/>
      <c r="CK66" s="208"/>
      <c r="CL66" s="208"/>
      <c r="CM66" s="208"/>
      <c r="CN66" s="208"/>
      <c r="CO66" s="208"/>
      <c r="CP66" s="208"/>
      <c r="CQ66" s="208"/>
      <c r="CR66" s="208"/>
      <c r="CS66" s="208"/>
      <c r="CT66" s="208"/>
      <c r="CU66" s="208"/>
      <c r="CV66" s="208"/>
      <c r="CW66" s="208"/>
      <c r="CX66" s="208"/>
      <c r="CY66" s="208"/>
      <c r="CZ66" s="208"/>
      <c r="DA66" s="208"/>
      <c r="DB66" s="208"/>
      <c r="DC66" s="208"/>
      <c r="DD66" s="208"/>
      <c r="DE66" s="208"/>
      <c r="DF66" s="208"/>
      <c r="DG66" s="208"/>
      <c r="DH66" s="208"/>
      <c r="DI66" s="208"/>
      <c r="DJ66" s="208"/>
      <c r="DK66" s="191"/>
      <c r="DL66" s="188"/>
      <c r="DM66" s="188"/>
      <c r="DN66" s="180"/>
    </row>
    <row r="67" spans="2:118" ht="15.4" x14ac:dyDescent="0.45">
      <c r="B67" s="246"/>
      <c r="C67" s="303">
        <f t="shared" si="123"/>
        <v>2042</v>
      </c>
      <c r="D67" s="375">
        <v>211386.21468</v>
      </c>
      <c r="E67" s="375">
        <v>200669.32557000002</v>
      </c>
      <c r="F67" s="375">
        <v>51375.746802499962</v>
      </c>
      <c r="G67" s="375">
        <v>52741.232592499968</v>
      </c>
      <c r="H67" s="375">
        <v>124961.42698</v>
      </c>
      <c r="I67" s="375">
        <v>195450.59039000003</v>
      </c>
      <c r="J67" s="375">
        <v>215110.15577499999</v>
      </c>
      <c r="K67" s="375">
        <v>212420.27682000003</v>
      </c>
      <c r="L67" s="375">
        <v>107018.57595000006</v>
      </c>
      <c r="M67" s="375">
        <v>53769.990531249961</v>
      </c>
      <c r="N67" s="375">
        <v>46519.74093499998</v>
      </c>
      <c r="O67" s="375">
        <v>215779.98535</v>
      </c>
      <c r="P67" s="39"/>
      <c r="Q67" s="247"/>
      <c r="X67" s="283"/>
      <c r="Y67" s="284"/>
      <c r="Z67" s="284"/>
      <c r="AA67" s="284"/>
      <c r="AB67" s="284"/>
      <c r="AC67" s="284"/>
      <c r="AD67" s="284"/>
      <c r="AE67" s="284"/>
      <c r="AF67" s="284"/>
      <c r="AG67" s="284"/>
      <c r="AH67" s="284"/>
      <c r="AI67" s="284"/>
      <c r="AJ67" s="284"/>
      <c r="AK67" s="284"/>
      <c r="AL67" s="284"/>
      <c r="AM67" s="284"/>
      <c r="AN67" s="284"/>
      <c r="AO67" s="284"/>
      <c r="AP67" s="284"/>
      <c r="AQ67" s="284"/>
      <c r="AR67" s="284"/>
      <c r="AS67" s="284"/>
      <c r="AT67" s="284"/>
      <c r="AU67" s="284"/>
      <c r="AV67" s="284"/>
      <c r="AW67" s="284"/>
      <c r="AX67" s="284"/>
      <c r="AY67" s="284"/>
      <c r="AZ67" s="284"/>
      <c r="BA67" s="284"/>
      <c r="BB67" s="284"/>
      <c r="BC67" s="286"/>
      <c r="BD67" s="286"/>
      <c r="BE67" s="286"/>
      <c r="BF67" s="286"/>
      <c r="BG67" s="292"/>
      <c r="BH67" s="293"/>
      <c r="BI67" s="293"/>
      <c r="BJ67" s="294"/>
      <c r="CG67" s="203"/>
      <c r="CH67" s="204"/>
      <c r="CI67" s="204"/>
      <c r="CJ67" s="204"/>
      <c r="CK67" s="204"/>
      <c r="CL67" s="204"/>
      <c r="CM67" s="204"/>
      <c r="CN67" s="204"/>
      <c r="CO67" s="204"/>
      <c r="CP67" s="204"/>
      <c r="CQ67" s="204"/>
      <c r="CR67" s="204"/>
      <c r="CS67" s="204"/>
      <c r="CT67" s="204"/>
      <c r="CU67" s="204"/>
      <c r="CV67" s="204"/>
      <c r="CW67" s="204"/>
      <c r="CX67" s="204"/>
      <c r="CY67" s="204"/>
      <c r="CZ67" s="204"/>
      <c r="DA67" s="204"/>
      <c r="DB67" s="204"/>
      <c r="DC67" s="204"/>
      <c r="DD67" s="204"/>
      <c r="DE67" s="204"/>
      <c r="DF67" s="204"/>
      <c r="DG67" s="204"/>
      <c r="DH67" s="204"/>
      <c r="DI67" s="204"/>
      <c r="DJ67" s="204"/>
      <c r="DK67" s="204"/>
      <c r="DL67" s="209"/>
      <c r="DM67" s="209"/>
      <c r="DN67" s="180"/>
    </row>
    <row r="68" spans="2:118" ht="15.4" x14ac:dyDescent="0.45">
      <c r="B68" s="246"/>
      <c r="C68" s="303">
        <f t="shared" si="123"/>
        <v>2043</v>
      </c>
      <c r="D68" s="375">
        <v>211386.21468</v>
      </c>
      <c r="E68" s="375">
        <v>200669.32557000002</v>
      </c>
      <c r="F68" s="375">
        <v>51375.746802499962</v>
      </c>
      <c r="G68" s="375">
        <v>52741.232592499968</v>
      </c>
      <c r="H68" s="375">
        <v>124961.42698</v>
      </c>
      <c r="I68" s="375">
        <v>195450.59039000003</v>
      </c>
      <c r="J68" s="375">
        <v>215110.15577499999</v>
      </c>
      <c r="K68" s="375">
        <v>212420.27682000003</v>
      </c>
      <c r="L68" s="375">
        <v>107018.57595000006</v>
      </c>
      <c r="M68" s="375">
        <v>53769.990531249961</v>
      </c>
      <c r="N68" s="375">
        <v>46519.74093499998</v>
      </c>
      <c r="O68" s="375">
        <v>215779.98535</v>
      </c>
      <c r="P68" s="39"/>
      <c r="Q68" s="247"/>
      <c r="X68" s="259"/>
      <c r="Y68" s="88"/>
      <c r="Z68" s="88"/>
      <c r="AA68" s="88"/>
      <c r="AB68" s="88"/>
      <c r="AC68" s="88"/>
      <c r="AD68" s="88"/>
      <c r="AE68" s="88"/>
      <c r="AF68" s="88"/>
      <c r="AG68" s="88"/>
      <c r="AH68" s="88"/>
      <c r="AI68" s="88"/>
      <c r="AJ68" s="88"/>
      <c r="AK68" s="88"/>
      <c r="AL68" s="88"/>
      <c r="AM68" s="88"/>
      <c r="AN68" s="238"/>
      <c r="AO68" s="39"/>
      <c r="AP68" s="39"/>
      <c r="AQ68" s="39"/>
      <c r="AR68" s="39"/>
      <c r="AS68" s="39"/>
      <c r="AT68" s="39"/>
      <c r="AU68" s="39"/>
      <c r="AV68" s="39"/>
      <c r="AW68" s="39"/>
      <c r="AX68" s="39"/>
      <c r="AY68" s="39"/>
      <c r="AZ68" s="39"/>
      <c r="BA68" s="39"/>
      <c r="BB68" s="39"/>
      <c r="BC68" s="39"/>
      <c r="BD68" s="39"/>
      <c r="BE68" s="39"/>
      <c r="BF68" s="39"/>
      <c r="BG68" s="39"/>
      <c r="BH68" s="39"/>
      <c r="BI68" s="39"/>
      <c r="BJ68" s="247"/>
      <c r="CG68" s="206"/>
      <c r="CH68" s="207"/>
      <c r="CI68" s="207"/>
      <c r="CJ68" s="207"/>
      <c r="CK68" s="207"/>
      <c r="CL68" s="207"/>
      <c r="CM68" s="207"/>
      <c r="CN68" s="207"/>
      <c r="CO68" s="207"/>
      <c r="CP68" s="207"/>
      <c r="CQ68" s="207"/>
      <c r="CR68" s="207"/>
      <c r="CS68" s="207"/>
      <c r="CT68" s="207"/>
      <c r="CU68" s="207"/>
      <c r="CV68" s="207"/>
      <c r="CW68" s="191"/>
      <c r="CX68" s="188"/>
      <c r="CY68" s="188"/>
      <c r="CZ68" s="188"/>
      <c r="DA68" s="188"/>
      <c r="DB68" s="188"/>
      <c r="DC68" s="188"/>
      <c r="DD68" s="188"/>
      <c r="DE68" s="188"/>
      <c r="DF68" s="188"/>
      <c r="DG68" s="188"/>
      <c r="DH68" s="188"/>
      <c r="DI68" s="188"/>
      <c r="DJ68" s="188"/>
      <c r="DK68" s="188"/>
      <c r="DL68" s="188"/>
      <c r="DM68" s="188"/>
      <c r="DN68" s="180"/>
    </row>
    <row r="69" spans="2:118" ht="15.4" x14ac:dyDescent="0.45">
      <c r="B69" s="246"/>
      <c r="C69" s="303">
        <f t="shared" si="123"/>
        <v>2044</v>
      </c>
      <c r="D69" s="375">
        <v>211386.21468</v>
      </c>
      <c r="E69" s="375">
        <v>200669.32557000002</v>
      </c>
      <c r="F69" s="375">
        <v>51375.746802499962</v>
      </c>
      <c r="G69" s="375">
        <v>52741.232592499968</v>
      </c>
      <c r="H69" s="375">
        <v>124961.42698</v>
      </c>
      <c r="I69" s="375">
        <v>195450.59039000003</v>
      </c>
      <c r="J69" s="375">
        <v>215110.15577499999</v>
      </c>
      <c r="K69" s="375">
        <v>212420.27682000003</v>
      </c>
      <c r="L69" s="375">
        <v>107018.57595000006</v>
      </c>
      <c r="M69" s="375">
        <v>53769.990531249961</v>
      </c>
      <c r="N69" s="375">
        <v>46519.74093499998</v>
      </c>
      <c r="O69" s="375">
        <v>215779.98535</v>
      </c>
      <c r="P69" s="39"/>
      <c r="Q69" s="247"/>
      <c r="X69" s="246" t="s">
        <v>131</v>
      </c>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247"/>
      <c r="CG69" s="192" t="s">
        <v>131</v>
      </c>
      <c r="CH69" s="188"/>
      <c r="CI69" s="188"/>
      <c r="CJ69" s="188"/>
      <c r="CK69" s="188"/>
      <c r="CL69" s="188"/>
      <c r="CM69" s="188"/>
      <c r="CN69" s="188"/>
      <c r="CO69" s="188"/>
      <c r="CP69" s="188"/>
      <c r="CQ69" s="188"/>
      <c r="CR69" s="188"/>
      <c r="CS69" s="188"/>
      <c r="CT69" s="188"/>
      <c r="CU69" s="188"/>
      <c r="CV69" s="188"/>
      <c r="CW69" s="188"/>
      <c r="CX69" s="188"/>
      <c r="CY69" s="188"/>
      <c r="CZ69" s="188"/>
      <c r="DA69" s="188"/>
      <c r="DB69" s="188"/>
      <c r="DC69" s="188"/>
      <c r="DD69" s="188"/>
      <c r="DE69" s="188"/>
      <c r="DF69" s="188"/>
      <c r="DG69" s="188"/>
      <c r="DH69" s="188"/>
      <c r="DI69" s="188"/>
      <c r="DJ69" s="188"/>
      <c r="DK69" s="188"/>
      <c r="DL69" s="188"/>
      <c r="DM69" s="188"/>
      <c r="DN69" s="180"/>
    </row>
    <row r="70" spans="2:118" ht="15.4" x14ac:dyDescent="0.45">
      <c r="B70" s="246"/>
      <c r="C70" s="303">
        <f t="shared" si="123"/>
        <v>2045</v>
      </c>
      <c r="D70" s="375">
        <v>211386.21468</v>
      </c>
      <c r="E70" s="375">
        <v>200669.32557000002</v>
      </c>
      <c r="F70" s="375">
        <v>51375.746802499962</v>
      </c>
      <c r="G70" s="375">
        <v>52741.232592499968</v>
      </c>
      <c r="H70" s="375">
        <v>124961.42698</v>
      </c>
      <c r="I70" s="375">
        <v>195450.59039000003</v>
      </c>
      <c r="J70" s="375">
        <v>215110.15577499999</v>
      </c>
      <c r="K70" s="375">
        <v>212420.27682000003</v>
      </c>
      <c r="L70" s="375">
        <v>107018.57595000006</v>
      </c>
      <c r="M70" s="375">
        <v>53769.990531249961</v>
      </c>
      <c r="N70" s="375">
        <v>46519.74093499998</v>
      </c>
      <c r="O70" s="375">
        <v>215779.98535</v>
      </c>
      <c r="P70" s="39"/>
      <c r="Q70" s="247"/>
      <c r="X70" s="246"/>
      <c r="Y70" s="39"/>
      <c r="Z70" s="264">
        <f t="shared" ref="Z70:BD70" si="125">IFERROR(SUMIF(Z73:Z96,"&gt;0",Z73:Z96)/-SUMIF(Z73:Z96,"&lt;0",Z73:Z96),"")</f>
        <v>0.86471018892939888</v>
      </c>
      <c r="AA70" s="264">
        <f t="shared" si="125"/>
        <v>0</v>
      </c>
      <c r="AB70" s="264">
        <f t="shared" si="125"/>
        <v>1.0668793635256986</v>
      </c>
      <c r="AC70" s="264">
        <f t="shared" si="125"/>
        <v>0.87999999999901679</v>
      </c>
      <c r="AD70" s="264">
        <f t="shared" si="125"/>
        <v>0.87999999999940537</v>
      </c>
      <c r="AE70" s="264">
        <f t="shared" si="125"/>
        <v>0.89440421483839494</v>
      </c>
      <c r="AF70" s="264">
        <f t="shared" si="125"/>
        <v>0.88202700746148754</v>
      </c>
      <c r="AG70" s="264">
        <f t="shared" si="125"/>
        <v>0.41947234238146297</v>
      </c>
      <c r="AH70" s="264">
        <f t="shared" si="125"/>
        <v>0.31728746456859691</v>
      </c>
      <c r="AI70" s="264">
        <f t="shared" si="125"/>
        <v>14.348017072049281</v>
      </c>
      <c r="AJ70" s="264">
        <f t="shared" si="125"/>
        <v>0.88000000000035983</v>
      </c>
      <c r="AK70" s="264">
        <f t="shared" si="125"/>
        <v>0.89269109255741586</v>
      </c>
      <c r="AL70" s="264">
        <f t="shared" si="125"/>
        <v>0.88337753478287684</v>
      </c>
      <c r="AM70" s="264">
        <f t="shared" si="125"/>
        <v>0.87724401410492114</v>
      </c>
      <c r="AN70" s="264">
        <f t="shared" si="125"/>
        <v>0.75161116352642243</v>
      </c>
      <c r="AO70" s="264">
        <f t="shared" si="125"/>
        <v>0.69190580800000001</v>
      </c>
      <c r="AP70" s="264">
        <f t="shared" si="125"/>
        <v>1.395751612802083</v>
      </c>
      <c r="AQ70" s="264">
        <f t="shared" si="125"/>
        <v>0.89611733711937425</v>
      </c>
      <c r="AR70" s="264">
        <f t="shared" si="125"/>
        <v>0.86417254518216802</v>
      </c>
      <c r="AS70" s="264">
        <f t="shared" si="125"/>
        <v>0.88000000000035983</v>
      </c>
      <c r="AT70" s="264">
        <f t="shared" si="125"/>
        <v>0.89269109255741586</v>
      </c>
      <c r="AU70" s="264">
        <f t="shared" si="125"/>
        <v>0.40046353556365882</v>
      </c>
      <c r="AV70" s="264" t="str">
        <f t="shared" si="125"/>
        <v/>
      </c>
      <c r="AW70" s="264">
        <f t="shared" si="125"/>
        <v>1.7465927776055892</v>
      </c>
      <c r="AX70" s="264">
        <f t="shared" si="125"/>
        <v>0.88506630217378335</v>
      </c>
      <c r="AY70" s="264">
        <f t="shared" si="125"/>
        <v>0.86252364451832808</v>
      </c>
      <c r="AZ70" s="264">
        <f t="shared" si="125"/>
        <v>0.88000000000029377</v>
      </c>
      <c r="BA70" s="264">
        <f t="shared" si="125"/>
        <v>0.89264988857103666</v>
      </c>
      <c r="BB70" s="264">
        <f t="shared" si="125"/>
        <v>0.69441812486134658</v>
      </c>
      <c r="BC70" s="264">
        <f t="shared" si="125"/>
        <v>1.0984377013567344</v>
      </c>
      <c r="BD70" s="264">
        <f t="shared" si="125"/>
        <v>0.88000000000289968</v>
      </c>
      <c r="BE70" s="39"/>
      <c r="BF70" s="39"/>
      <c r="BG70" s="43"/>
      <c r="BH70" s="39"/>
      <c r="BI70" s="39"/>
      <c r="BJ70" s="247"/>
      <c r="CG70" s="192"/>
      <c r="CH70" s="188"/>
      <c r="CI70" s="193"/>
      <c r="CJ70" s="193"/>
      <c r="CK70" s="193"/>
      <c r="CL70" s="193"/>
      <c r="CM70" s="193"/>
      <c r="CN70" s="193"/>
      <c r="CO70" s="193"/>
      <c r="CP70" s="193"/>
      <c r="CQ70" s="193"/>
      <c r="CR70" s="193"/>
      <c r="CS70" s="193"/>
      <c r="CT70" s="193"/>
      <c r="CU70" s="193"/>
      <c r="CV70" s="193"/>
      <c r="CW70" s="193"/>
      <c r="CX70" s="193"/>
      <c r="CY70" s="193"/>
      <c r="CZ70" s="193"/>
      <c r="DA70" s="193"/>
      <c r="DB70" s="193"/>
      <c r="DC70" s="193"/>
      <c r="DD70" s="193"/>
      <c r="DE70" s="193"/>
      <c r="DF70" s="193"/>
      <c r="DG70" s="193"/>
      <c r="DH70" s="193"/>
      <c r="DI70" s="193"/>
      <c r="DJ70" s="193"/>
      <c r="DK70" s="193"/>
      <c r="DL70" s="193"/>
      <c r="DM70" s="193"/>
      <c r="DN70" s="180"/>
    </row>
    <row r="71" spans="2:118" ht="15.4" x14ac:dyDescent="0.45">
      <c r="B71" s="246"/>
      <c r="C71" s="303">
        <f t="shared" si="123"/>
        <v>2046</v>
      </c>
      <c r="D71" s="375">
        <v>211386.21468</v>
      </c>
      <c r="E71" s="375">
        <v>200669.32557000002</v>
      </c>
      <c r="F71" s="375">
        <v>51375.746802499962</v>
      </c>
      <c r="G71" s="375">
        <v>52741.232592499968</v>
      </c>
      <c r="H71" s="375">
        <v>124961.42698</v>
      </c>
      <c r="I71" s="375">
        <v>195450.59039000003</v>
      </c>
      <c r="J71" s="375">
        <v>215110.15577499999</v>
      </c>
      <c r="K71" s="375">
        <v>212420.27682000003</v>
      </c>
      <c r="L71" s="375">
        <v>107018.57595000006</v>
      </c>
      <c r="M71" s="375">
        <v>53769.990531249961</v>
      </c>
      <c r="N71" s="375">
        <v>46519.74093499998</v>
      </c>
      <c r="O71" s="375">
        <v>215779.98535</v>
      </c>
      <c r="P71" s="39"/>
      <c r="Q71" s="247"/>
      <c r="X71" s="246"/>
      <c r="Y71" s="248" t="s">
        <v>93</v>
      </c>
      <c r="Z71" s="62">
        <v>1</v>
      </c>
      <c r="AA71" s="62">
        <v>2</v>
      </c>
      <c r="AB71" s="62">
        <v>3</v>
      </c>
      <c r="AC71" s="62">
        <v>4</v>
      </c>
      <c r="AD71" s="62">
        <v>5</v>
      </c>
      <c r="AE71" s="62">
        <v>6</v>
      </c>
      <c r="AF71" s="62">
        <v>7</v>
      </c>
      <c r="AG71" s="62">
        <v>8</v>
      </c>
      <c r="AH71" s="62">
        <v>9</v>
      </c>
      <c r="AI71" s="62">
        <v>10</v>
      </c>
      <c r="AJ71" s="62">
        <v>11</v>
      </c>
      <c r="AK71" s="62">
        <v>12</v>
      </c>
      <c r="AL71" s="62">
        <v>13</v>
      </c>
      <c r="AM71" s="62">
        <v>14</v>
      </c>
      <c r="AN71" s="62">
        <v>15</v>
      </c>
      <c r="AO71" s="62">
        <v>16</v>
      </c>
      <c r="AP71" s="62">
        <v>17</v>
      </c>
      <c r="AQ71" s="62">
        <v>18</v>
      </c>
      <c r="AR71" s="62">
        <v>19</v>
      </c>
      <c r="AS71" s="62">
        <v>20</v>
      </c>
      <c r="AT71" s="62">
        <v>21</v>
      </c>
      <c r="AU71" s="62">
        <v>22</v>
      </c>
      <c r="AV71" s="62">
        <v>23</v>
      </c>
      <c r="AW71" s="62">
        <v>24</v>
      </c>
      <c r="AX71" s="62">
        <v>25</v>
      </c>
      <c r="AY71" s="62">
        <v>26</v>
      </c>
      <c r="AZ71" s="62">
        <v>27</v>
      </c>
      <c r="BA71" s="62">
        <v>28</v>
      </c>
      <c r="BB71" s="62">
        <v>29</v>
      </c>
      <c r="BC71" s="62">
        <v>30</v>
      </c>
      <c r="BD71" s="62">
        <v>31</v>
      </c>
      <c r="BE71" s="484" t="s">
        <v>94</v>
      </c>
      <c r="BF71" s="495"/>
      <c r="BG71" s="266" t="s">
        <v>95</v>
      </c>
      <c r="BH71" s="266" t="s">
        <v>96</v>
      </c>
      <c r="BI71" s="266" t="s">
        <v>97</v>
      </c>
      <c r="BJ71" s="267" t="s">
        <v>98</v>
      </c>
      <c r="CG71" s="192"/>
      <c r="CH71" s="194" t="s">
        <v>93</v>
      </c>
      <c r="CI71" s="195">
        <v>1</v>
      </c>
      <c r="CJ71" s="195">
        <v>2</v>
      </c>
      <c r="CK71" s="195">
        <v>3</v>
      </c>
      <c r="CL71" s="195">
        <v>4</v>
      </c>
      <c r="CM71" s="195">
        <v>5</v>
      </c>
      <c r="CN71" s="195">
        <v>6</v>
      </c>
      <c r="CO71" s="195">
        <v>7</v>
      </c>
      <c r="CP71" s="195">
        <v>8</v>
      </c>
      <c r="CQ71" s="195">
        <v>9</v>
      </c>
      <c r="CR71" s="195">
        <v>10</v>
      </c>
      <c r="CS71" s="195">
        <v>11</v>
      </c>
      <c r="CT71" s="195">
        <v>12</v>
      </c>
      <c r="CU71" s="195">
        <v>13</v>
      </c>
      <c r="CV71" s="195">
        <v>14</v>
      </c>
      <c r="CW71" s="195">
        <v>15</v>
      </c>
      <c r="CX71" s="195">
        <v>16</v>
      </c>
      <c r="CY71" s="195">
        <v>17</v>
      </c>
      <c r="CZ71" s="195">
        <v>18</v>
      </c>
      <c r="DA71" s="195">
        <v>19</v>
      </c>
      <c r="DB71" s="195">
        <v>20</v>
      </c>
      <c r="DC71" s="195">
        <v>21</v>
      </c>
      <c r="DD71" s="195">
        <v>22</v>
      </c>
      <c r="DE71" s="195">
        <v>23</v>
      </c>
      <c r="DF71" s="195">
        <v>24</v>
      </c>
      <c r="DG71" s="195">
        <v>25</v>
      </c>
      <c r="DH71" s="195">
        <v>26</v>
      </c>
      <c r="DI71" s="195">
        <v>27</v>
      </c>
      <c r="DJ71" s="195">
        <v>28</v>
      </c>
      <c r="DK71" s="195">
        <v>29</v>
      </c>
      <c r="DL71" s="195">
        <v>30</v>
      </c>
      <c r="DM71" s="195">
        <v>31</v>
      </c>
      <c r="DN71" s="180"/>
    </row>
    <row r="72" spans="2:118" ht="15.4" x14ac:dyDescent="0.45">
      <c r="B72" s="246"/>
      <c r="C72" s="303">
        <f t="shared" si="123"/>
        <v>2047</v>
      </c>
      <c r="D72" s="375">
        <v>211386.21468</v>
      </c>
      <c r="E72" s="375">
        <v>200669.32557000002</v>
      </c>
      <c r="F72" s="375">
        <v>51375.746802499962</v>
      </c>
      <c r="G72" s="375">
        <v>52741.232592499968</v>
      </c>
      <c r="H72" s="375">
        <v>124961.42698</v>
      </c>
      <c r="I72" s="375">
        <v>195450.59039000003</v>
      </c>
      <c r="J72" s="375">
        <v>215110.15577499999</v>
      </c>
      <c r="K72" s="375">
        <v>212420.27682000003</v>
      </c>
      <c r="L72" s="375">
        <v>107018.57595000006</v>
      </c>
      <c r="M72" s="375">
        <v>53769.990531249961</v>
      </c>
      <c r="N72" s="375">
        <v>46519.74093499998</v>
      </c>
      <c r="O72" s="375">
        <v>215779.98535</v>
      </c>
      <c r="P72" s="39"/>
      <c r="Q72" s="247"/>
      <c r="X72" s="246"/>
      <c r="Y72" s="248"/>
      <c r="Z72" s="62" t="str">
        <f>VLOOKUP(WEEKDAY(CONCATENATE("1","/",Z71,"/",$AJ$6)),$BY$11:$BZ$17,2,FALSE)</f>
        <v>Sun</v>
      </c>
      <c r="AA72" s="62" t="str">
        <f t="shared" ref="AA72" si="126">VLOOKUP(WEEKDAY(CONCATENATE("1","/",AA71,"/",$AJ$6)),$BY$11:$BZ$17,2,FALSE)</f>
        <v>Mon</v>
      </c>
      <c r="AB72" s="62" t="str">
        <f t="shared" ref="AB72" si="127">VLOOKUP(WEEKDAY(CONCATENATE("1","/",AB71,"/",$AJ$6)),$BY$11:$BZ$17,2,FALSE)</f>
        <v>Tues</v>
      </c>
      <c r="AC72" s="62" t="str">
        <f t="shared" ref="AC72" si="128">VLOOKUP(WEEKDAY(CONCATENATE("1","/",AC71,"/",$AJ$6)),$BY$11:$BZ$17,2,FALSE)</f>
        <v>Wed</v>
      </c>
      <c r="AD72" s="62" t="str">
        <f t="shared" ref="AD72" si="129">VLOOKUP(WEEKDAY(CONCATENATE("1","/",AD71,"/",$AJ$6)),$BY$11:$BZ$17,2,FALSE)</f>
        <v>Thur</v>
      </c>
      <c r="AE72" s="62" t="str">
        <f t="shared" ref="AE72" si="130">VLOOKUP(WEEKDAY(CONCATENATE("1","/",AE71,"/",$AJ$6)),$BY$11:$BZ$17,2,FALSE)</f>
        <v>Fri</v>
      </c>
      <c r="AF72" s="62" t="str">
        <f t="shared" ref="AF72" si="131">VLOOKUP(WEEKDAY(CONCATENATE("1","/",AF71,"/",$AJ$6)),$BY$11:$BZ$17,2,FALSE)</f>
        <v>Sat</v>
      </c>
      <c r="AG72" s="62" t="str">
        <f>Z72</f>
        <v>Sun</v>
      </c>
      <c r="AH72" s="62" t="str">
        <f t="shared" ref="AH72:BD72" si="132">AA72</f>
        <v>Mon</v>
      </c>
      <c r="AI72" s="62" t="str">
        <f t="shared" si="132"/>
        <v>Tues</v>
      </c>
      <c r="AJ72" s="62" t="str">
        <f t="shared" si="132"/>
        <v>Wed</v>
      </c>
      <c r="AK72" s="62" t="str">
        <f t="shared" si="132"/>
        <v>Thur</v>
      </c>
      <c r="AL72" s="62" t="str">
        <f t="shared" si="132"/>
        <v>Fri</v>
      </c>
      <c r="AM72" s="62" t="str">
        <f t="shared" si="132"/>
        <v>Sat</v>
      </c>
      <c r="AN72" s="62" t="str">
        <f t="shared" si="132"/>
        <v>Sun</v>
      </c>
      <c r="AO72" s="62" t="str">
        <f t="shared" si="132"/>
        <v>Mon</v>
      </c>
      <c r="AP72" s="62" t="str">
        <f t="shared" si="132"/>
        <v>Tues</v>
      </c>
      <c r="AQ72" s="62" t="str">
        <f t="shared" si="132"/>
        <v>Wed</v>
      </c>
      <c r="AR72" s="62" t="str">
        <f t="shared" si="132"/>
        <v>Thur</v>
      </c>
      <c r="AS72" s="62" t="str">
        <f t="shared" si="132"/>
        <v>Fri</v>
      </c>
      <c r="AT72" s="62" t="str">
        <f t="shared" si="132"/>
        <v>Sat</v>
      </c>
      <c r="AU72" s="62" t="str">
        <f t="shared" si="132"/>
        <v>Sun</v>
      </c>
      <c r="AV72" s="62" t="str">
        <f t="shared" si="132"/>
        <v>Mon</v>
      </c>
      <c r="AW72" s="62" t="str">
        <f t="shared" si="132"/>
        <v>Tues</v>
      </c>
      <c r="AX72" s="62" t="str">
        <f t="shared" si="132"/>
        <v>Wed</v>
      </c>
      <c r="AY72" s="62" t="str">
        <f t="shared" si="132"/>
        <v>Thur</v>
      </c>
      <c r="AZ72" s="62" t="str">
        <f t="shared" si="132"/>
        <v>Fri</v>
      </c>
      <c r="BA72" s="62" t="str">
        <f t="shared" si="132"/>
        <v>Sat</v>
      </c>
      <c r="BB72" s="62" t="str">
        <f t="shared" si="132"/>
        <v>Sun</v>
      </c>
      <c r="BC72" s="62" t="str">
        <f t="shared" si="132"/>
        <v>Mon</v>
      </c>
      <c r="BD72" s="62" t="str">
        <f t="shared" si="132"/>
        <v>Tues</v>
      </c>
      <c r="BE72" s="484" t="s">
        <v>113</v>
      </c>
      <c r="BF72" s="495"/>
      <c r="BG72" s="266" t="s">
        <v>43</v>
      </c>
      <c r="BH72" s="266" t="s">
        <v>43</v>
      </c>
      <c r="BI72" s="266" t="s">
        <v>43</v>
      </c>
      <c r="BJ72" s="267" t="s">
        <v>43</v>
      </c>
      <c r="CG72" s="192"/>
      <c r="CH72" s="194"/>
      <c r="CI72" s="195" t="str">
        <f>Z72</f>
        <v>Sun</v>
      </c>
      <c r="CJ72" s="195" t="str">
        <f t="shared" ref="CJ72:DM72" si="133">AA72</f>
        <v>Mon</v>
      </c>
      <c r="CK72" s="195" t="str">
        <f t="shared" si="133"/>
        <v>Tues</v>
      </c>
      <c r="CL72" s="195" t="str">
        <f t="shared" si="133"/>
        <v>Wed</v>
      </c>
      <c r="CM72" s="195" t="str">
        <f t="shared" si="133"/>
        <v>Thur</v>
      </c>
      <c r="CN72" s="195" t="str">
        <f t="shared" si="133"/>
        <v>Fri</v>
      </c>
      <c r="CO72" s="195" t="str">
        <f t="shared" si="133"/>
        <v>Sat</v>
      </c>
      <c r="CP72" s="195" t="str">
        <f t="shared" si="133"/>
        <v>Sun</v>
      </c>
      <c r="CQ72" s="195" t="str">
        <f t="shared" si="133"/>
        <v>Mon</v>
      </c>
      <c r="CR72" s="195" t="str">
        <f t="shared" si="133"/>
        <v>Tues</v>
      </c>
      <c r="CS72" s="195" t="str">
        <f t="shared" si="133"/>
        <v>Wed</v>
      </c>
      <c r="CT72" s="195" t="str">
        <f t="shared" si="133"/>
        <v>Thur</v>
      </c>
      <c r="CU72" s="195" t="str">
        <f t="shared" si="133"/>
        <v>Fri</v>
      </c>
      <c r="CV72" s="195" t="str">
        <f t="shared" si="133"/>
        <v>Sat</v>
      </c>
      <c r="CW72" s="195" t="str">
        <f t="shared" si="133"/>
        <v>Sun</v>
      </c>
      <c r="CX72" s="195" t="str">
        <f t="shared" si="133"/>
        <v>Mon</v>
      </c>
      <c r="CY72" s="195" t="str">
        <f t="shared" si="133"/>
        <v>Tues</v>
      </c>
      <c r="CZ72" s="195" t="str">
        <f t="shared" si="133"/>
        <v>Wed</v>
      </c>
      <c r="DA72" s="195" t="str">
        <f t="shared" si="133"/>
        <v>Thur</v>
      </c>
      <c r="DB72" s="195" t="str">
        <f t="shared" si="133"/>
        <v>Fri</v>
      </c>
      <c r="DC72" s="195" t="str">
        <f t="shared" si="133"/>
        <v>Sat</v>
      </c>
      <c r="DD72" s="195" t="str">
        <f t="shared" si="133"/>
        <v>Sun</v>
      </c>
      <c r="DE72" s="195" t="str">
        <f t="shared" si="133"/>
        <v>Mon</v>
      </c>
      <c r="DF72" s="195" t="str">
        <f t="shared" si="133"/>
        <v>Tues</v>
      </c>
      <c r="DG72" s="195" t="str">
        <f t="shared" si="133"/>
        <v>Wed</v>
      </c>
      <c r="DH72" s="195" t="str">
        <f t="shared" si="133"/>
        <v>Thur</v>
      </c>
      <c r="DI72" s="195" t="str">
        <f t="shared" si="133"/>
        <v>Fri</v>
      </c>
      <c r="DJ72" s="195" t="str">
        <f t="shared" si="133"/>
        <v>Sat</v>
      </c>
      <c r="DK72" s="195" t="str">
        <f t="shared" si="133"/>
        <v>Sun</v>
      </c>
      <c r="DL72" s="195" t="str">
        <f t="shared" si="133"/>
        <v>Mon</v>
      </c>
      <c r="DM72" s="195" t="str">
        <f t="shared" si="133"/>
        <v>Tues</v>
      </c>
      <c r="DN72" s="180"/>
    </row>
    <row r="73" spans="2:118" ht="15.4" x14ac:dyDescent="0.45">
      <c r="B73" s="246"/>
      <c r="C73" s="303">
        <f t="shared" si="123"/>
        <v>2048</v>
      </c>
      <c r="D73" s="375">
        <v>211386.21468</v>
      </c>
      <c r="E73" s="375">
        <v>200669.32557000002</v>
      </c>
      <c r="F73" s="375">
        <v>51375.746802499962</v>
      </c>
      <c r="G73" s="375">
        <v>52741.232592499968</v>
      </c>
      <c r="H73" s="375">
        <v>124961.42698</v>
      </c>
      <c r="I73" s="375">
        <v>195450.59039000003</v>
      </c>
      <c r="J73" s="375">
        <v>215110.15577499999</v>
      </c>
      <c r="K73" s="375">
        <v>212420.27682000003</v>
      </c>
      <c r="L73" s="375">
        <v>107018.57595000006</v>
      </c>
      <c r="M73" s="375">
        <v>53769.990531249961</v>
      </c>
      <c r="N73" s="375">
        <v>46519.74093499998</v>
      </c>
      <c r="O73" s="375">
        <v>215779.98535</v>
      </c>
      <c r="P73" s="39"/>
      <c r="Q73" s="247"/>
      <c r="X73" s="246"/>
      <c r="Y73" s="268">
        <v>1</v>
      </c>
      <c r="Z73" s="269">
        <v>0</v>
      </c>
      <c r="AA73" s="269">
        <v>0</v>
      </c>
      <c r="AB73" s="269">
        <v>0</v>
      </c>
      <c r="AC73" s="269">
        <v>-500</v>
      </c>
      <c r="AD73" s="269">
        <v>0</v>
      </c>
      <c r="AE73" s="269">
        <v>0</v>
      </c>
      <c r="AF73" s="269">
        <v>-500</v>
      </c>
      <c r="AG73" s="269">
        <v>-500</v>
      </c>
      <c r="AH73" s="269">
        <v>0</v>
      </c>
      <c r="AI73" s="269">
        <v>0</v>
      </c>
      <c r="AJ73" s="269">
        <v>-86.986116480000007</v>
      </c>
      <c r="AK73" s="269">
        <v>-500</v>
      </c>
      <c r="AL73" s="269">
        <v>0</v>
      </c>
      <c r="AM73" s="269">
        <v>-500</v>
      </c>
      <c r="AN73" s="269">
        <v>-119.05059091</v>
      </c>
      <c r="AO73" s="269">
        <v>-500</v>
      </c>
      <c r="AP73" s="269">
        <v>0</v>
      </c>
      <c r="AQ73" s="269">
        <v>-500</v>
      </c>
      <c r="AR73" s="269">
        <v>0</v>
      </c>
      <c r="AS73" s="269">
        <v>0</v>
      </c>
      <c r="AT73" s="269">
        <v>0</v>
      </c>
      <c r="AU73" s="269">
        <v>0</v>
      </c>
      <c r="AV73" s="269">
        <v>0</v>
      </c>
      <c r="AW73" s="269">
        <v>0</v>
      </c>
      <c r="AX73" s="269">
        <v>-119.05059091</v>
      </c>
      <c r="AY73" s="269">
        <v>0</v>
      </c>
      <c r="AZ73" s="269">
        <v>0</v>
      </c>
      <c r="BA73" s="269">
        <v>-500</v>
      </c>
      <c r="BB73" s="269">
        <v>-500</v>
      </c>
      <c r="BC73" s="269">
        <v>0</v>
      </c>
      <c r="BD73" s="269">
        <v>-135.28157102</v>
      </c>
      <c r="BE73" s="493">
        <f>SUM(Z73:BD73)/COUNT(Z$71:BD$71)</f>
        <v>-160.01189901032262</v>
      </c>
      <c r="BF73" s="494">
        <f t="shared" ref="BF73" si="134">SUM(AA73:BC73)/COUNT(AA$40:BC$40)</f>
        <v>-172.32454636785718</v>
      </c>
      <c r="BG73" s="270">
        <f t="shared" ref="BG73:BG79" si="135">SUM($Z73:$BD73)</f>
        <v>-4960.3688693200011</v>
      </c>
      <c r="BH73" s="270">
        <v>0</v>
      </c>
      <c r="BI73" s="271">
        <f>SUMIF(Z73:BD73,"&lt;0",Z73:BD73)</f>
        <v>-4960.3688693200011</v>
      </c>
      <c r="BJ73" s="272">
        <f>SUMIF(Z73:BD73,"&gt;0",Z73:BD73)</f>
        <v>0</v>
      </c>
      <c r="CG73" s="192"/>
      <c r="CH73" s="198">
        <v>1</v>
      </c>
      <c r="CI73" s="199">
        <f>DJ65+IF(Z73&lt;0,ABS(Z73*(StorEff1/100)),-1*Z73/(StorEff1/100))</f>
        <v>-17406.096925162437</v>
      </c>
      <c r="CJ73" s="199">
        <f t="shared" ref="CJ73:DM73" si="136">CI96+IF(AA73&lt;0,ABS(AA73*(StorEff1/100)),-1*AA73/(StorEff1/100))</f>
        <v>-17726.785278530173</v>
      </c>
      <c r="CK73" s="199">
        <f t="shared" si="136"/>
        <v>-17213.759412726653</v>
      </c>
      <c r="CL73" s="199">
        <f t="shared" si="136"/>
        <v>-17735.02341075068</v>
      </c>
      <c r="CM73" s="199">
        <f t="shared" si="136"/>
        <v>-18604.427992939189</v>
      </c>
      <c r="CN73" s="199">
        <f t="shared" si="136"/>
        <v>-18961.916178754051</v>
      </c>
      <c r="CO73" s="199">
        <f t="shared" si="136"/>
        <v>-18856.964089737565</v>
      </c>
      <c r="CP73" s="199">
        <f t="shared" si="136"/>
        <v>-19365.002788354304</v>
      </c>
      <c r="CQ73" s="199">
        <f t="shared" si="136"/>
        <v>-18949.603113319597</v>
      </c>
      <c r="CR73" s="199">
        <f t="shared" si="136"/>
        <v>-18150.519509693244</v>
      </c>
      <c r="CS73" s="199">
        <f t="shared" si="136"/>
        <v>-20193.924849166462</v>
      </c>
      <c r="CT73" s="199">
        <f t="shared" si="136"/>
        <v>-20128.3560544432</v>
      </c>
      <c r="CU73" s="199">
        <f t="shared" si="136"/>
        <v>-20893.045990598341</v>
      </c>
      <c r="CV73" s="199">
        <f t="shared" si="136"/>
        <v>-20764.427525758409</v>
      </c>
      <c r="CW73" s="199">
        <f t="shared" si="136"/>
        <v>-21455.909588219543</v>
      </c>
      <c r="CX73" s="199">
        <f t="shared" si="136"/>
        <v>-21092.251146755552</v>
      </c>
      <c r="CY73" s="199">
        <f t="shared" si="136"/>
        <v>-21323.386753162878</v>
      </c>
      <c r="CZ73" s="199">
        <f t="shared" si="136"/>
        <v>-21899.837114278936</v>
      </c>
      <c r="DA73" s="199">
        <f t="shared" si="136"/>
        <v>-22673.243000090824</v>
      </c>
      <c r="DB73" s="199">
        <f t="shared" si="136"/>
        <v>-22933.058188046201</v>
      </c>
      <c r="DC73" s="199">
        <f t="shared" si="136"/>
        <v>-23228.46352751942</v>
      </c>
      <c r="DD73" s="199">
        <f t="shared" si="136"/>
        <v>-23556.15346367456</v>
      </c>
      <c r="DE73" s="199">
        <f t="shared" si="136"/>
        <v>-22702.268939911253</v>
      </c>
      <c r="DF73" s="199">
        <f t="shared" si="136"/>
        <v>-22702.268939911253</v>
      </c>
      <c r="DG73" s="199">
        <f t="shared" si="136"/>
        <v>-23875.934525414574</v>
      </c>
      <c r="DH73" s="199">
        <f t="shared" si="136"/>
        <v>-24292.724251858355</v>
      </c>
      <c r="DI73" s="199">
        <f t="shared" si="136"/>
        <v>-24548.756539385093</v>
      </c>
      <c r="DJ73" s="199">
        <f t="shared" si="136"/>
        <v>-24473.59437313749</v>
      </c>
      <c r="DK73" s="199">
        <f t="shared" si="136"/>
        <v>-24968.609656445798</v>
      </c>
      <c r="DL73" s="199">
        <f t="shared" si="136"/>
        <v>-25150.864743637449</v>
      </c>
      <c r="DM73" s="199">
        <f t="shared" si="136"/>
        <v>-26075.109802396171</v>
      </c>
      <c r="DN73" s="180"/>
    </row>
    <row r="74" spans="2:118" ht="15.4" x14ac:dyDescent="0.45">
      <c r="B74" s="246"/>
      <c r="C74" s="303">
        <f t="shared" si="123"/>
        <v>2049</v>
      </c>
      <c r="D74" s="375"/>
      <c r="E74" s="375"/>
      <c r="F74" s="375"/>
      <c r="G74" s="375"/>
      <c r="H74" s="375"/>
      <c r="I74" s="375"/>
      <c r="J74" s="375"/>
      <c r="K74" s="375"/>
      <c r="L74" s="375"/>
      <c r="M74" s="375"/>
      <c r="N74" s="375"/>
      <c r="O74" s="375"/>
      <c r="P74" s="39"/>
      <c r="Q74" s="247"/>
      <c r="X74" s="246"/>
      <c r="Y74" s="268">
        <v>2</v>
      </c>
      <c r="Z74" s="269">
        <v>0</v>
      </c>
      <c r="AA74" s="269">
        <v>0</v>
      </c>
      <c r="AB74" s="269">
        <v>-500</v>
      </c>
      <c r="AC74" s="269">
        <v>-500</v>
      </c>
      <c r="AD74" s="269">
        <v>0</v>
      </c>
      <c r="AE74" s="269">
        <v>0</v>
      </c>
      <c r="AF74" s="269">
        <v>-500</v>
      </c>
      <c r="AG74" s="269">
        <v>-500</v>
      </c>
      <c r="AH74" s="269">
        <v>0</v>
      </c>
      <c r="AI74" s="269">
        <v>0</v>
      </c>
      <c r="AJ74" s="269">
        <v>0</v>
      </c>
      <c r="AK74" s="269">
        <v>0</v>
      </c>
      <c r="AL74" s="269">
        <v>-500</v>
      </c>
      <c r="AM74" s="269">
        <v>-500</v>
      </c>
      <c r="AN74" s="269">
        <v>0</v>
      </c>
      <c r="AO74" s="269">
        <v>0</v>
      </c>
      <c r="AP74" s="269">
        <v>0</v>
      </c>
      <c r="AQ74" s="269">
        <v>-500</v>
      </c>
      <c r="AR74" s="269">
        <v>0</v>
      </c>
      <c r="AS74" s="269">
        <v>-500</v>
      </c>
      <c r="AT74" s="269">
        <v>-500</v>
      </c>
      <c r="AU74" s="269">
        <v>0</v>
      </c>
      <c r="AV74" s="269">
        <v>0</v>
      </c>
      <c r="AW74" s="269">
        <v>0</v>
      </c>
      <c r="AX74" s="269">
        <v>-500</v>
      </c>
      <c r="AY74" s="269">
        <v>0</v>
      </c>
      <c r="AZ74" s="269">
        <v>0</v>
      </c>
      <c r="BA74" s="269">
        <v>-500</v>
      </c>
      <c r="BB74" s="269">
        <v>-500</v>
      </c>
      <c r="BC74" s="269">
        <v>0</v>
      </c>
      <c r="BD74" s="269">
        <v>-500</v>
      </c>
      <c r="BE74" s="493">
        <f t="shared" ref="BE74:BE96" si="137">SUM(Z74:BD74)/COUNT(Z$71:BD$71)</f>
        <v>-209.67741935483872</v>
      </c>
      <c r="BF74" s="494">
        <f t="shared" ref="BF74:BF96" si="138">SUM(AA74:BC74)/COUNT(AA$40:BC$40)</f>
        <v>-214.28571428571428</v>
      </c>
      <c r="BG74" s="273">
        <f t="shared" si="135"/>
        <v>-6500</v>
      </c>
      <c r="BH74" s="273">
        <v>0</v>
      </c>
      <c r="BI74" s="274">
        <f t="shared" ref="BI74:BI96" si="139">SUMIF(Z74:BD74,"&lt;0",Z74:BD74)</f>
        <v>-6500</v>
      </c>
      <c r="BJ74" s="275">
        <f t="shared" ref="BJ74:BJ96" si="140">SUMIF(Z74:BD74,"&gt;0",Z74:BD74)</f>
        <v>0</v>
      </c>
      <c r="CG74" s="192"/>
      <c r="CH74" s="198">
        <v>2</v>
      </c>
      <c r="CI74" s="199">
        <f t="shared" ref="CI74:CI96" si="141">CI73+IF(Z74&lt;0,ABS(Z74*(StorEff1/100)),-1*Z74/(StorEff1/100))</f>
        <v>-17406.096925162437</v>
      </c>
      <c r="CJ74" s="199">
        <f t="shared" ref="CJ74:CJ96" si="142">CJ73+IF(AA74&lt;0,ABS(AA74*(StorEff1/100)),-1*AA74/(StorEff1/100))</f>
        <v>-17726.785278530173</v>
      </c>
      <c r="CK74" s="199">
        <f t="shared" ref="CK74:CK96" si="143">CK73+IF(AB74&lt;0,ABS(AB74*(StorEff1/100)),-1*AB74/(StorEff1/100))</f>
        <v>-16776.759412726653</v>
      </c>
      <c r="CL74" s="199">
        <f t="shared" ref="CL74:CL96" si="144">CL73+IF(AC74&lt;0,ABS(AC74*(StorEff1/100)),-1*AC74/(StorEff1/100))</f>
        <v>-17298.02341075068</v>
      </c>
      <c r="CM74" s="199">
        <f t="shared" ref="CM74:CM96" si="145">CM73+IF(AD74&lt;0,ABS(AD74*(StorEff1/100)),-1*AD74/(StorEff1/100))</f>
        <v>-18604.427992939189</v>
      </c>
      <c r="CN74" s="199">
        <f t="shared" ref="CN74:CN96" si="146">CN73+IF(AE74&lt;0,ABS(AE74*(StorEff1/100)),-1*AE74/(StorEff1/100))</f>
        <v>-18961.916178754051</v>
      </c>
      <c r="CO74" s="199">
        <f t="shared" ref="CO74:CO96" si="147">CO73+IF(AF74&lt;0,ABS(AF74*(StorEff1/100)),-1*AF74/(StorEff1/100))</f>
        <v>-18419.964089737565</v>
      </c>
      <c r="CP74" s="199">
        <f t="shared" ref="CP74:CP96" si="148">CP73+IF(AG74&lt;0,ABS(AG74*(StorEff1/100)),-1*AG74/(StorEff1/100))</f>
        <v>-18928.002788354304</v>
      </c>
      <c r="CQ74" s="199">
        <f t="shared" ref="CQ74:CQ96" si="149">CQ73+IF(AH74&lt;0,ABS(AH74*(StorEff1/100)),-1*AH74/(StorEff1/100))</f>
        <v>-18949.603113319597</v>
      </c>
      <c r="CR74" s="199">
        <f t="shared" ref="CR74:CR96" si="150">CR73+IF(AI74&lt;0,ABS(AI74*(StorEff1/100)),-1*AI74/(StorEff1/100))</f>
        <v>-18150.519509693244</v>
      </c>
      <c r="CS74" s="199">
        <f t="shared" ref="CS74:CS96" si="151">CS73+IF(AJ74&lt;0,ABS(AJ74*(StorEff1/100)),-1*AJ74/(StorEff1/100))</f>
        <v>-20193.924849166462</v>
      </c>
      <c r="CT74" s="199">
        <f t="shared" ref="CT74:CT96" si="152">CT73+IF(AK74&lt;0,ABS(AK74*(StorEff1/100)),-1*AK74/(StorEff1/100))</f>
        <v>-20128.3560544432</v>
      </c>
      <c r="CU74" s="199">
        <f t="shared" ref="CU74:CU96" si="153">CU73+IF(AL74&lt;0,ABS(AL74*(StorEff1/100)),-1*AL74/(StorEff1/100))</f>
        <v>-20456.045990598341</v>
      </c>
      <c r="CV74" s="199">
        <f t="shared" ref="CV74:CV96" si="154">CV73+IF(AM74&lt;0,ABS(AM74*(StorEff1/100)),-1*AM74/(StorEff1/100))</f>
        <v>-20327.427525758409</v>
      </c>
      <c r="CW74" s="199">
        <f t="shared" ref="CW74:CW96" si="155">CW73+IF(AN74&lt;0,ABS(AN74*(StorEff1/100)),-1*AN74/(StorEff1/100))</f>
        <v>-21455.909588219543</v>
      </c>
      <c r="CX74" s="199">
        <f t="shared" ref="CX74:CX96" si="156">CX73+IF(AO74&lt;0,ABS(AO74*(StorEff1/100)),-1*AO74/(StorEff1/100))</f>
        <v>-21092.251146755552</v>
      </c>
      <c r="CY74" s="199">
        <f t="shared" ref="CY74:CY96" si="157">CY73+IF(AP74&lt;0,ABS(AP74*(StorEff1/100)),-1*AP74/(StorEff1/100))</f>
        <v>-21323.386753162878</v>
      </c>
      <c r="CZ74" s="199">
        <f t="shared" ref="CZ74:CZ96" si="158">CZ73+IF(AQ74&lt;0,ABS(AQ74*(StorEff1/100)),-1*AQ74/(StorEff1/100))</f>
        <v>-21462.837114278936</v>
      </c>
      <c r="DA74" s="199">
        <f t="shared" ref="DA74:DA96" si="159">DA73+IF(AR74&lt;0,ABS(AR74*(StorEff1/100)),-1*AR74/(StorEff1/100))</f>
        <v>-22673.243000090824</v>
      </c>
      <c r="DB74" s="199">
        <f t="shared" ref="DB74:DB96" si="160">DB73+IF(AS74&lt;0,ABS(AS74*(StorEff1/100)),-1*AS74/(StorEff1/100))</f>
        <v>-22496.058188046201</v>
      </c>
      <c r="DC74" s="199">
        <f t="shared" ref="DC74:DC96" si="161">DC73+IF(AT74&lt;0,ABS(AT74*(StorEff1/100)),-1*AT74/(StorEff1/100))</f>
        <v>-22791.46352751942</v>
      </c>
      <c r="DD74" s="199">
        <f t="shared" ref="DD74:DD96" si="162">DD73+IF(AU74&lt;0,ABS(AU74*(StorEff1/100)),-1*AU74/(StorEff1/100))</f>
        <v>-23556.15346367456</v>
      </c>
      <c r="DE74" s="199">
        <f t="shared" ref="DE74:DE96" si="163">DE73+IF(AV74&lt;0,ABS(AV74*(StorEff1/100)),-1*AV74/(StorEff1/100))</f>
        <v>-22702.268939911253</v>
      </c>
      <c r="DF74" s="199">
        <f t="shared" ref="DF74:DF96" si="164">DF73+IF(AW74&lt;0,ABS(AW74*(StorEff1/100)),-1*AW74/(StorEff1/100))</f>
        <v>-22702.268939911253</v>
      </c>
      <c r="DG74" s="199">
        <f t="shared" ref="DG74:DG96" si="165">DG73+IF(AX74&lt;0,ABS(AX74*(StorEff1/100)),-1*AX74/(StorEff1/100))</f>
        <v>-23438.934525414574</v>
      </c>
      <c r="DH74" s="199">
        <f t="shared" ref="DH74:DH96" si="166">DH73+IF(AY74&lt;0,ABS(AY74*(StorEff1/100)),-1*AY74/(StorEff1/100))</f>
        <v>-24292.724251858355</v>
      </c>
      <c r="DI74" s="199">
        <f t="shared" ref="DI74:DI96" si="167">DI73+IF(AZ74&lt;0,ABS(AZ74*(StorEff1/100)),-1*AZ74/(StorEff1/100))</f>
        <v>-24548.756539385093</v>
      </c>
      <c r="DJ74" s="199">
        <f t="shared" ref="DJ74:DJ96" si="168">DJ73+IF(BA74&lt;0,ABS(BA74*(StorEff1/100)),-1*BA74/(StorEff1/100))</f>
        <v>-24036.59437313749</v>
      </c>
      <c r="DK74" s="199">
        <f t="shared" ref="DK74:DK96" si="169">DK73+IF(BB74&lt;0,ABS(BB74*(StorEff1/100)),-1*BB74/(StorEff1/100))</f>
        <v>-24531.609656445798</v>
      </c>
      <c r="DL74" s="199">
        <f t="shared" ref="DL74:DL96" si="170">DL73+IF(BC74&lt;0,ABS(BC74*(StorEff1/100)),-1*BC74/(StorEff1/100))</f>
        <v>-25150.864743637449</v>
      </c>
      <c r="DM74" s="199">
        <f t="shared" ref="DM74:DM96" si="171">DM73+IF(BD74&lt;0,ABS(BD74*(StorEff1/100)),-1*BD74/(StorEff1/100))</f>
        <v>-25638.109802396171</v>
      </c>
      <c r="DN74" s="180"/>
    </row>
    <row r="75" spans="2:118" ht="15.4" x14ac:dyDescent="0.45">
      <c r="B75" s="246"/>
      <c r="C75" s="303">
        <f t="shared" si="123"/>
        <v>2050</v>
      </c>
      <c r="D75" s="375"/>
      <c r="E75" s="375"/>
      <c r="F75" s="375"/>
      <c r="G75" s="375"/>
      <c r="H75" s="375"/>
      <c r="I75" s="375"/>
      <c r="J75" s="375"/>
      <c r="K75" s="375"/>
      <c r="L75" s="375"/>
      <c r="M75" s="375"/>
      <c r="N75" s="375"/>
      <c r="O75" s="375"/>
      <c r="P75" s="39"/>
      <c r="Q75" s="247"/>
      <c r="X75" s="246"/>
      <c r="Y75" s="268">
        <v>3</v>
      </c>
      <c r="Z75" s="269">
        <v>-500</v>
      </c>
      <c r="AA75" s="269">
        <v>0</v>
      </c>
      <c r="AB75" s="269">
        <v>-500</v>
      </c>
      <c r="AC75" s="269">
        <v>-500</v>
      </c>
      <c r="AD75" s="269">
        <v>0</v>
      </c>
      <c r="AE75" s="269">
        <v>-500</v>
      </c>
      <c r="AF75" s="269">
        <v>-500</v>
      </c>
      <c r="AG75" s="269">
        <v>0</v>
      </c>
      <c r="AH75" s="269">
        <v>0</v>
      </c>
      <c r="AI75" s="269">
        <v>-136.36363635999999</v>
      </c>
      <c r="AJ75" s="269">
        <v>0</v>
      </c>
      <c r="AK75" s="269">
        <v>-500</v>
      </c>
      <c r="AL75" s="269">
        <v>-500</v>
      </c>
      <c r="AM75" s="269">
        <v>-500</v>
      </c>
      <c r="AN75" s="269">
        <v>0</v>
      </c>
      <c r="AO75" s="269">
        <v>-500</v>
      </c>
      <c r="AP75" s="269">
        <v>0</v>
      </c>
      <c r="AQ75" s="269">
        <v>-500</v>
      </c>
      <c r="AR75" s="269">
        <v>-500</v>
      </c>
      <c r="AS75" s="269">
        <v>-500</v>
      </c>
      <c r="AT75" s="269">
        <v>-500</v>
      </c>
      <c r="AU75" s="269">
        <v>0</v>
      </c>
      <c r="AV75" s="269">
        <v>0</v>
      </c>
      <c r="AW75" s="269">
        <v>0</v>
      </c>
      <c r="AX75" s="269">
        <v>0</v>
      </c>
      <c r="AY75" s="269">
        <v>0</v>
      </c>
      <c r="AZ75" s="269">
        <v>0</v>
      </c>
      <c r="BA75" s="269">
        <v>-500</v>
      </c>
      <c r="BB75" s="269">
        <v>0</v>
      </c>
      <c r="BC75" s="269">
        <v>-500</v>
      </c>
      <c r="BD75" s="269">
        <v>-500</v>
      </c>
      <c r="BE75" s="493">
        <f t="shared" si="137"/>
        <v>-262.46334310838711</v>
      </c>
      <c r="BF75" s="494">
        <f t="shared" si="138"/>
        <v>-254.87012987</v>
      </c>
      <c r="BG75" s="273">
        <f t="shared" si="135"/>
        <v>-8136.3636363599999</v>
      </c>
      <c r="BH75" s="273">
        <v>0</v>
      </c>
      <c r="BI75" s="274">
        <f t="shared" si="139"/>
        <v>-8136.3636363599999</v>
      </c>
      <c r="BJ75" s="275">
        <f t="shared" si="140"/>
        <v>0</v>
      </c>
      <c r="CG75" s="192"/>
      <c r="CH75" s="198">
        <v>3</v>
      </c>
      <c r="CI75" s="199">
        <f t="shared" si="141"/>
        <v>-16969.096925162437</v>
      </c>
      <c r="CJ75" s="199">
        <f t="shared" si="142"/>
        <v>-17726.785278530173</v>
      </c>
      <c r="CK75" s="199">
        <f t="shared" si="143"/>
        <v>-16339.759412726653</v>
      </c>
      <c r="CL75" s="199">
        <f t="shared" si="144"/>
        <v>-16861.02341075068</v>
      </c>
      <c r="CM75" s="199">
        <f t="shared" si="145"/>
        <v>-18604.427992939189</v>
      </c>
      <c r="CN75" s="199">
        <f t="shared" si="146"/>
        <v>-18524.916178754051</v>
      </c>
      <c r="CO75" s="199">
        <f t="shared" si="147"/>
        <v>-17982.964089737565</v>
      </c>
      <c r="CP75" s="199">
        <f t="shared" si="148"/>
        <v>-18928.002788354304</v>
      </c>
      <c r="CQ75" s="199">
        <f t="shared" si="149"/>
        <v>-18949.603113319597</v>
      </c>
      <c r="CR75" s="199">
        <f t="shared" si="150"/>
        <v>-18031.337691514604</v>
      </c>
      <c r="CS75" s="199">
        <f t="shared" si="151"/>
        <v>-20193.924849166462</v>
      </c>
      <c r="CT75" s="199">
        <f t="shared" si="152"/>
        <v>-19691.3560544432</v>
      </c>
      <c r="CU75" s="199">
        <f t="shared" si="153"/>
        <v>-20019.045990598341</v>
      </c>
      <c r="CV75" s="199">
        <f t="shared" si="154"/>
        <v>-19890.427525758409</v>
      </c>
      <c r="CW75" s="199">
        <f t="shared" si="155"/>
        <v>-21455.909588219543</v>
      </c>
      <c r="CX75" s="199">
        <f t="shared" si="156"/>
        <v>-20655.251146755552</v>
      </c>
      <c r="CY75" s="199">
        <f t="shared" si="157"/>
        <v>-21323.386753162878</v>
      </c>
      <c r="CZ75" s="199">
        <f t="shared" si="158"/>
        <v>-21025.837114278936</v>
      </c>
      <c r="DA75" s="199">
        <f t="shared" si="159"/>
        <v>-22236.243000090824</v>
      </c>
      <c r="DB75" s="199">
        <f t="shared" si="160"/>
        <v>-22059.058188046201</v>
      </c>
      <c r="DC75" s="199">
        <f t="shared" si="161"/>
        <v>-22354.46352751942</v>
      </c>
      <c r="DD75" s="199">
        <f t="shared" si="162"/>
        <v>-23556.15346367456</v>
      </c>
      <c r="DE75" s="199">
        <f t="shared" si="163"/>
        <v>-22702.268939911253</v>
      </c>
      <c r="DF75" s="199">
        <f t="shared" si="164"/>
        <v>-22702.268939911253</v>
      </c>
      <c r="DG75" s="199">
        <f t="shared" si="165"/>
        <v>-23438.934525414574</v>
      </c>
      <c r="DH75" s="199">
        <f t="shared" si="166"/>
        <v>-24292.724251858355</v>
      </c>
      <c r="DI75" s="199">
        <f t="shared" si="167"/>
        <v>-24548.756539385093</v>
      </c>
      <c r="DJ75" s="199">
        <f t="shared" si="168"/>
        <v>-23599.59437313749</v>
      </c>
      <c r="DK75" s="199">
        <f t="shared" si="169"/>
        <v>-24531.609656445798</v>
      </c>
      <c r="DL75" s="199">
        <f t="shared" si="170"/>
        <v>-24713.864743637449</v>
      </c>
      <c r="DM75" s="199">
        <f t="shared" si="171"/>
        <v>-25201.109802396171</v>
      </c>
      <c r="DN75" s="180"/>
    </row>
    <row r="76" spans="2:118" ht="15.4" x14ac:dyDescent="0.45">
      <c r="B76" s="246"/>
      <c r="C76" s="303">
        <f t="shared" si="123"/>
        <v>2051</v>
      </c>
      <c r="D76" s="375"/>
      <c r="E76" s="375"/>
      <c r="F76" s="375"/>
      <c r="G76" s="375"/>
      <c r="H76" s="375"/>
      <c r="I76" s="375"/>
      <c r="J76" s="375"/>
      <c r="K76" s="375"/>
      <c r="L76" s="375"/>
      <c r="M76" s="375"/>
      <c r="N76" s="375"/>
      <c r="O76" s="375"/>
      <c r="P76" s="39"/>
      <c r="Q76" s="247"/>
      <c r="X76" s="246"/>
      <c r="Y76" s="268">
        <v>4</v>
      </c>
      <c r="Z76" s="269">
        <v>-279.62885226999998</v>
      </c>
      <c r="AA76" s="269">
        <v>0</v>
      </c>
      <c r="AB76" s="269">
        <v>-500</v>
      </c>
      <c r="AC76" s="269">
        <v>-500</v>
      </c>
      <c r="AD76" s="269">
        <v>-500</v>
      </c>
      <c r="AE76" s="269">
        <v>-500</v>
      </c>
      <c r="AF76" s="269">
        <v>-259.74248863999998</v>
      </c>
      <c r="AG76" s="269">
        <v>-163.15157955000001</v>
      </c>
      <c r="AH76" s="269">
        <v>0</v>
      </c>
      <c r="AI76" s="269">
        <v>0</v>
      </c>
      <c r="AJ76" s="269">
        <v>0</v>
      </c>
      <c r="AK76" s="269">
        <v>0</v>
      </c>
      <c r="AL76" s="269">
        <v>-500</v>
      </c>
      <c r="AM76" s="269">
        <v>-500</v>
      </c>
      <c r="AN76" s="269">
        <v>-500</v>
      </c>
      <c r="AO76" s="269">
        <v>0</v>
      </c>
      <c r="AP76" s="269">
        <v>-265.42430682000003</v>
      </c>
      <c r="AQ76" s="269">
        <v>-223.34975284000001</v>
      </c>
      <c r="AR76" s="269">
        <v>-500</v>
      </c>
      <c r="AS76" s="269">
        <v>-500</v>
      </c>
      <c r="AT76" s="269">
        <v>-500</v>
      </c>
      <c r="AU76" s="269">
        <v>-32.064474429999997</v>
      </c>
      <c r="AV76" s="269">
        <v>0</v>
      </c>
      <c r="AW76" s="269">
        <v>0</v>
      </c>
      <c r="AX76" s="269">
        <v>0</v>
      </c>
      <c r="AY76" s="269">
        <v>0</v>
      </c>
      <c r="AZ76" s="269">
        <v>-500</v>
      </c>
      <c r="BA76" s="269">
        <v>-223.34975284000001</v>
      </c>
      <c r="BB76" s="269">
        <v>-262.98868465999999</v>
      </c>
      <c r="BC76" s="269">
        <v>0</v>
      </c>
      <c r="BD76" s="269">
        <v>0</v>
      </c>
      <c r="BE76" s="493">
        <f t="shared" si="137"/>
        <v>-232.57096425967745</v>
      </c>
      <c r="BF76" s="494">
        <f t="shared" si="138"/>
        <v>-247.50253713500001</v>
      </c>
      <c r="BG76" s="273">
        <f t="shared" si="135"/>
        <v>-7209.6998920500009</v>
      </c>
      <c r="BH76" s="273">
        <v>0</v>
      </c>
      <c r="BI76" s="274">
        <f t="shared" si="139"/>
        <v>-7209.6998920500009</v>
      </c>
      <c r="BJ76" s="275">
        <f t="shared" si="140"/>
        <v>0</v>
      </c>
      <c r="CG76" s="192"/>
      <c r="CH76" s="198">
        <v>4</v>
      </c>
      <c r="CI76" s="199">
        <f t="shared" si="141"/>
        <v>-16724.701308278458</v>
      </c>
      <c r="CJ76" s="199">
        <f t="shared" si="142"/>
        <v>-17726.785278530173</v>
      </c>
      <c r="CK76" s="199">
        <f t="shared" si="143"/>
        <v>-15902.759412726653</v>
      </c>
      <c r="CL76" s="199">
        <f t="shared" si="144"/>
        <v>-16424.02341075068</v>
      </c>
      <c r="CM76" s="199">
        <f t="shared" si="145"/>
        <v>-18167.427992939189</v>
      </c>
      <c r="CN76" s="199">
        <f t="shared" si="146"/>
        <v>-18087.916178754051</v>
      </c>
      <c r="CO76" s="199">
        <f t="shared" si="147"/>
        <v>-17755.949154666203</v>
      </c>
      <c r="CP76" s="199">
        <f t="shared" si="148"/>
        <v>-18785.408307827605</v>
      </c>
      <c r="CQ76" s="199">
        <f t="shared" si="149"/>
        <v>-18949.603113319597</v>
      </c>
      <c r="CR76" s="199">
        <f t="shared" si="150"/>
        <v>-18031.337691514604</v>
      </c>
      <c r="CS76" s="199">
        <f t="shared" si="151"/>
        <v>-20193.924849166462</v>
      </c>
      <c r="CT76" s="199">
        <f t="shared" si="152"/>
        <v>-19691.3560544432</v>
      </c>
      <c r="CU76" s="199">
        <f t="shared" si="153"/>
        <v>-19582.045990598341</v>
      </c>
      <c r="CV76" s="199">
        <f t="shared" si="154"/>
        <v>-19453.427525758409</v>
      </c>
      <c r="CW76" s="199">
        <f t="shared" si="155"/>
        <v>-21018.909588219543</v>
      </c>
      <c r="CX76" s="199">
        <f t="shared" si="156"/>
        <v>-20655.251146755552</v>
      </c>
      <c r="CY76" s="199">
        <f t="shared" si="157"/>
        <v>-21091.405909002198</v>
      </c>
      <c r="CZ76" s="199">
        <f t="shared" si="158"/>
        <v>-20830.629430296776</v>
      </c>
      <c r="DA76" s="199">
        <f t="shared" si="159"/>
        <v>-21799.243000090824</v>
      </c>
      <c r="DB76" s="199">
        <f t="shared" si="160"/>
        <v>-21622.058188046201</v>
      </c>
      <c r="DC76" s="199">
        <f t="shared" si="161"/>
        <v>-21917.46352751942</v>
      </c>
      <c r="DD76" s="199">
        <f t="shared" si="162"/>
        <v>-23528.12911302274</v>
      </c>
      <c r="DE76" s="199">
        <f t="shared" si="163"/>
        <v>-22702.268939911253</v>
      </c>
      <c r="DF76" s="199">
        <f t="shared" si="164"/>
        <v>-22702.268939911253</v>
      </c>
      <c r="DG76" s="199">
        <f t="shared" si="165"/>
        <v>-23438.934525414574</v>
      </c>
      <c r="DH76" s="199">
        <f t="shared" si="166"/>
        <v>-24292.724251858355</v>
      </c>
      <c r="DI76" s="199">
        <f t="shared" si="167"/>
        <v>-24111.756539385093</v>
      </c>
      <c r="DJ76" s="199">
        <f t="shared" si="168"/>
        <v>-23404.38668915533</v>
      </c>
      <c r="DK76" s="199">
        <f t="shared" si="169"/>
        <v>-24301.757546052959</v>
      </c>
      <c r="DL76" s="199">
        <f t="shared" si="170"/>
        <v>-24713.864743637449</v>
      </c>
      <c r="DM76" s="199">
        <f t="shared" si="171"/>
        <v>-25201.109802396171</v>
      </c>
      <c r="DN76" s="180"/>
    </row>
    <row r="77" spans="2:118" ht="15.4" x14ac:dyDescent="0.45">
      <c r="B77" s="246"/>
      <c r="C77" s="303">
        <f t="shared" si="123"/>
        <v>2052</v>
      </c>
      <c r="D77" s="375"/>
      <c r="E77" s="375"/>
      <c r="F77" s="375"/>
      <c r="G77" s="375"/>
      <c r="H77" s="375"/>
      <c r="I77" s="375"/>
      <c r="J77" s="375"/>
      <c r="K77" s="375"/>
      <c r="L77" s="375"/>
      <c r="M77" s="375"/>
      <c r="N77" s="375"/>
      <c r="O77" s="375"/>
      <c r="P77" s="39"/>
      <c r="Q77" s="247"/>
      <c r="X77" s="246"/>
      <c r="Y77" s="268">
        <v>5</v>
      </c>
      <c r="Z77" s="269">
        <v>0</v>
      </c>
      <c r="AA77" s="269">
        <v>0</v>
      </c>
      <c r="AB77" s="269">
        <v>-136.36363635999999</v>
      </c>
      <c r="AC77" s="269">
        <v>-223.34975284000001</v>
      </c>
      <c r="AD77" s="269">
        <v>0</v>
      </c>
      <c r="AE77" s="269">
        <v>-500</v>
      </c>
      <c r="AF77" s="269">
        <v>-500</v>
      </c>
      <c r="AG77" s="269">
        <v>-500</v>
      </c>
      <c r="AH77" s="269">
        <v>0</v>
      </c>
      <c r="AI77" s="269">
        <v>0</v>
      </c>
      <c r="AJ77" s="269">
        <v>0</v>
      </c>
      <c r="AK77" s="269">
        <v>-86.986116480000007</v>
      </c>
      <c r="AL77" s="269">
        <v>-500</v>
      </c>
      <c r="AM77" s="269">
        <v>-264.07074999999998</v>
      </c>
      <c r="AN77" s="269">
        <v>-500</v>
      </c>
      <c r="AO77" s="269">
        <v>-500</v>
      </c>
      <c r="AP77" s="269">
        <v>0</v>
      </c>
      <c r="AQ77" s="269">
        <v>0</v>
      </c>
      <c r="AR77" s="269">
        <v>-127.70711364</v>
      </c>
      <c r="AS77" s="269">
        <v>-500</v>
      </c>
      <c r="AT77" s="269">
        <v>-500</v>
      </c>
      <c r="AU77" s="269">
        <v>0</v>
      </c>
      <c r="AV77" s="269">
        <v>0</v>
      </c>
      <c r="AW77" s="269">
        <v>0</v>
      </c>
      <c r="AX77" s="269">
        <v>-500</v>
      </c>
      <c r="AY77" s="269">
        <v>-268.39901135999997</v>
      </c>
      <c r="AZ77" s="269">
        <v>0</v>
      </c>
      <c r="BA77" s="269">
        <v>-500</v>
      </c>
      <c r="BB77" s="269">
        <v>-500</v>
      </c>
      <c r="BC77" s="269">
        <v>0</v>
      </c>
      <c r="BD77" s="269">
        <v>0</v>
      </c>
      <c r="BE77" s="493">
        <f t="shared" si="137"/>
        <v>-213.12504453806451</v>
      </c>
      <c r="BF77" s="494">
        <f t="shared" si="138"/>
        <v>-235.95987073857142</v>
      </c>
      <c r="BG77" s="273">
        <f t="shared" si="135"/>
        <v>-6606.8763806799998</v>
      </c>
      <c r="BH77" s="273">
        <v>0</v>
      </c>
      <c r="BI77" s="274">
        <f t="shared" si="139"/>
        <v>-6606.8763806799998</v>
      </c>
      <c r="BJ77" s="275">
        <f t="shared" si="140"/>
        <v>0</v>
      </c>
      <c r="CG77" s="192"/>
      <c r="CH77" s="198">
        <v>5</v>
      </c>
      <c r="CI77" s="199">
        <f t="shared" si="141"/>
        <v>-16724.701308278458</v>
      </c>
      <c r="CJ77" s="199">
        <f t="shared" si="142"/>
        <v>-17726.785278530173</v>
      </c>
      <c r="CK77" s="199">
        <f t="shared" si="143"/>
        <v>-15783.577594548013</v>
      </c>
      <c r="CL77" s="199">
        <f t="shared" si="144"/>
        <v>-16228.81572676852</v>
      </c>
      <c r="CM77" s="199">
        <f t="shared" si="145"/>
        <v>-18167.427992939189</v>
      </c>
      <c r="CN77" s="199">
        <f t="shared" si="146"/>
        <v>-17650.916178754051</v>
      </c>
      <c r="CO77" s="199">
        <f t="shared" si="147"/>
        <v>-17318.949154666203</v>
      </c>
      <c r="CP77" s="199">
        <f t="shared" si="148"/>
        <v>-18348.408307827605</v>
      </c>
      <c r="CQ77" s="199">
        <f t="shared" si="149"/>
        <v>-18949.603113319597</v>
      </c>
      <c r="CR77" s="199">
        <f t="shared" si="150"/>
        <v>-18031.337691514604</v>
      </c>
      <c r="CS77" s="199">
        <f t="shared" si="151"/>
        <v>-20193.924849166462</v>
      </c>
      <c r="CT77" s="199">
        <f t="shared" si="152"/>
        <v>-19615.33018863968</v>
      </c>
      <c r="CU77" s="199">
        <f t="shared" si="153"/>
        <v>-19145.045990598341</v>
      </c>
      <c r="CV77" s="199">
        <f t="shared" si="154"/>
        <v>-19222.629690258407</v>
      </c>
      <c r="CW77" s="199">
        <f t="shared" si="155"/>
        <v>-20581.909588219543</v>
      </c>
      <c r="CX77" s="199">
        <f t="shared" si="156"/>
        <v>-20218.251146755552</v>
      </c>
      <c r="CY77" s="199">
        <f t="shared" si="157"/>
        <v>-21091.405909002198</v>
      </c>
      <c r="CZ77" s="199">
        <f t="shared" si="158"/>
        <v>-20830.629430296776</v>
      </c>
      <c r="DA77" s="199">
        <f t="shared" si="159"/>
        <v>-21687.626982769463</v>
      </c>
      <c r="DB77" s="199">
        <f t="shared" si="160"/>
        <v>-21185.058188046201</v>
      </c>
      <c r="DC77" s="199">
        <f t="shared" si="161"/>
        <v>-21480.46352751942</v>
      </c>
      <c r="DD77" s="199">
        <f t="shared" si="162"/>
        <v>-23528.12911302274</v>
      </c>
      <c r="DE77" s="199">
        <f t="shared" si="163"/>
        <v>-22702.268939911253</v>
      </c>
      <c r="DF77" s="199">
        <f t="shared" si="164"/>
        <v>-22702.268939911253</v>
      </c>
      <c r="DG77" s="199">
        <f t="shared" si="165"/>
        <v>-23001.934525414574</v>
      </c>
      <c r="DH77" s="199">
        <f t="shared" si="166"/>
        <v>-24058.143515929714</v>
      </c>
      <c r="DI77" s="199">
        <f t="shared" si="167"/>
        <v>-24111.756539385093</v>
      </c>
      <c r="DJ77" s="199">
        <f t="shared" si="168"/>
        <v>-22967.38668915533</v>
      </c>
      <c r="DK77" s="199">
        <f t="shared" si="169"/>
        <v>-23864.757546052959</v>
      </c>
      <c r="DL77" s="199">
        <f t="shared" si="170"/>
        <v>-24713.864743637449</v>
      </c>
      <c r="DM77" s="199">
        <f t="shared" si="171"/>
        <v>-25201.109802396171</v>
      </c>
      <c r="DN77" s="180"/>
    </row>
    <row r="78" spans="2:118" ht="15.4" x14ac:dyDescent="0.45">
      <c r="B78" s="246"/>
      <c r="C78" s="303">
        <f t="shared" si="123"/>
        <v>2053</v>
      </c>
      <c r="D78" s="375"/>
      <c r="E78" s="375"/>
      <c r="F78" s="375"/>
      <c r="G78" s="375"/>
      <c r="H78" s="375"/>
      <c r="I78" s="375"/>
      <c r="J78" s="375"/>
      <c r="K78" s="375"/>
      <c r="L78" s="375"/>
      <c r="M78" s="375"/>
      <c r="N78" s="375"/>
      <c r="O78" s="375"/>
      <c r="P78" s="39"/>
      <c r="Q78" s="247"/>
      <c r="X78" s="246"/>
      <c r="Y78" s="268">
        <v>6</v>
      </c>
      <c r="Z78" s="269">
        <v>-500</v>
      </c>
      <c r="AA78" s="269">
        <v>0</v>
      </c>
      <c r="AB78" s="269">
        <v>0</v>
      </c>
      <c r="AC78" s="269">
        <v>0</v>
      </c>
      <c r="AD78" s="269">
        <v>-190.61240057000001</v>
      </c>
      <c r="AE78" s="269">
        <v>-223.34975284000001</v>
      </c>
      <c r="AF78" s="269">
        <v>0</v>
      </c>
      <c r="AG78" s="269">
        <v>-500</v>
      </c>
      <c r="AH78" s="269">
        <v>0</v>
      </c>
      <c r="AI78" s="269">
        <v>0</v>
      </c>
      <c r="AJ78" s="269">
        <v>0</v>
      </c>
      <c r="AK78" s="269">
        <v>0</v>
      </c>
      <c r="AL78" s="269">
        <v>0</v>
      </c>
      <c r="AM78" s="269">
        <v>0</v>
      </c>
      <c r="AN78" s="269">
        <v>0</v>
      </c>
      <c r="AO78" s="269">
        <v>0</v>
      </c>
      <c r="AP78" s="269">
        <v>0</v>
      </c>
      <c r="AQ78" s="269">
        <v>-500</v>
      </c>
      <c r="AR78" s="269">
        <v>0</v>
      </c>
      <c r="AS78" s="269">
        <v>0</v>
      </c>
      <c r="AT78" s="269">
        <v>0</v>
      </c>
      <c r="AU78" s="269">
        <v>0</v>
      </c>
      <c r="AV78" s="269">
        <v>0</v>
      </c>
      <c r="AW78" s="269">
        <v>0</v>
      </c>
      <c r="AX78" s="269">
        <v>0</v>
      </c>
      <c r="AY78" s="269">
        <v>0</v>
      </c>
      <c r="AZ78" s="269">
        <v>0</v>
      </c>
      <c r="BA78" s="269">
        <v>0</v>
      </c>
      <c r="BB78" s="269">
        <v>0</v>
      </c>
      <c r="BC78" s="269">
        <v>496.19112999999999</v>
      </c>
      <c r="BD78" s="269">
        <v>0</v>
      </c>
      <c r="BE78" s="493">
        <f t="shared" si="137"/>
        <v>-45.734549142258068</v>
      </c>
      <c r="BF78" s="494">
        <f t="shared" si="138"/>
        <v>-32.777536550357148</v>
      </c>
      <c r="BG78" s="273">
        <f t="shared" si="135"/>
        <v>-1417.77102341</v>
      </c>
      <c r="BH78" s="273">
        <v>0</v>
      </c>
      <c r="BI78" s="274">
        <f t="shared" si="139"/>
        <v>-1913.9621534099999</v>
      </c>
      <c r="BJ78" s="275">
        <f t="shared" si="140"/>
        <v>496.19112999999999</v>
      </c>
      <c r="CG78" s="192"/>
      <c r="CH78" s="198">
        <v>6</v>
      </c>
      <c r="CI78" s="199">
        <f t="shared" si="141"/>
        <v>-16287.701308278458</v>
      </c>
      <c r="CJ78" s="199">
        <f t="shared" si="142"/>
        <v>-17726.785278530173</v>
      </c>
      <c r="CK78" s="199">
        <f t="shared" si="143"/>
        <v>-15783.577594548013</v>
      </c>
      <c r="CL78" s="199">
        <f t="shared" si="144"/>
        <v>-16228.81572676852</v>
      </c>
      <c r="CM78" s="199">
        <f t="shared" si="145"/>
        <v>-18000.832754841009</v>
      </c>
      <c r="CN78" s="199">
        <f t="shared" si="146"/>
        <v>-17455.70849477189</v>
      </c>
      <c r="CO78" s="199">
        <f t="shared" si="147"/>
        <v>-17318.949154666203</v>
      </c>
      <c r="CP78" s="199">
        <f t="shared" si="148"/>
        <v>-17911.408307827605</v>
      </c>
      <c r="CQ78" s="199">
        <f t="shared" si="149"/>
        <v>-18949.603113319597</v>
      </c>
      <c r="CR78" s="199">
        <f t="shared" si="150"/>
        <v>-18031.337691514604</v>
      </c>
      <c r="CS78" s="199">
        <f t="shared" si="151"/>
        <v>-20193.924849166462</v>
      </c>
      <c r="CT78" s="199">
        <f t="shared" si="152"/>
        <v>-19615.33018863968</v>
      </c>
      <c r="CU78" s="199">
        <f t="shared" si="153"/>
        <v>-19145.045990598341</v>
      </c>
      <c r="CV78" s="199">
        <f t="shared" si="154"/>
        <v>-19222.629690258407</v>
      </c>
      <c r="CW78" s="199">
        <f t="shared" si="155"/>
        <v>-20581.909588219543</v>
      </c>
      <c r="CX78" s="199">
        <f t="shared" si="156"/>
        <v>-20218.251146755552</v>
      </c>
      <c r="CY78" s="199">
        <f t="shared" si="157"/>
        <v>-21091.405909002198</v>
      </c>
      <c r="CZ78" s="199">
        <f t="shared" si="158"/>
        <v>-20393.629430296776</v>
      </c>
      <c r="DA78" s="199">
        <f t="shared" si="159"/>
        <v>-21687.626982769463</v>
      </c>
      <c r="DB78" s="199">
        <f t="shared" si="160"/>
        <v>-21185.058188046201</v>
      </c>
      <c r="DC78" s="199">
        <f t="shared" si="161"/>
        <v>-21480.46352751942</v>
      </c>
      <c r="DD78" s="199">
        <f t="shared" si="162"/>
        <v>-23528.12911302274</v>
      </c>
      <c r="DE78" s="199">
        <f t="shared" si="163"/>
        <v>-22702.268939911253</v>
      </c>
      <c r="DF78" s="199">
        <f t="shared" si="164"/>
        <v>-22702.268939911253</v>
      </c>
      <c r="DG78" s="199">
        <f t="shared" si="165"/>
        <v>-23001.934525414574</v>
      </c>
      <c r="DH78" s="199">
        <f t="shared" si="166"/>
        <v>-24058.143515929714</v>
      </c>
      <c r="DI78" s="199">
        <f t="shared" si="167"/>
        <v>-24111.756539385093</v>
      </c>
      <c r="DJ78" s="199">
        <f t="shared" si="168"/>
        <v>-22967.38668915533</v>
      </c>
      <c r="DK78" s="199">
        <f t="shared" si="169"/>
        <v>-23864.757546052959</v>
      </c>
      <c r="DL78" s="199">
        <f t="shared" si="170"/>
        <v>-25281.589148671774</v>
      </c>
      <c r="DM78" s="199">
        <f t="shared" si="171"/>
        <v>-25201.109802396171</v>
      </c>
      <c r="DN78" s="180"/>
    </row>
    <row r="79" spans="2:118" ht="15.4" x14ac:dyDescent="0.45">
      <c r="B79" s="246"/>
      <c r="C79" s="303">
        <f t="shared" si="123"/>
        <v>2054</v>
      </c>
      <c r="D79" s="375"/>
      <c r="E79" s="375"/>
      <c r="F79" s="375"/>
      <c r="G79" s="375"/>
      <c r="H79" s="375"/>
      <c r="I79" s="375"/>
      <c r="J79" s="375"/>
      <c r="K79" s="375"/>
      <c r="L79" s="375"/>
      <c r="M79" s="375"/>
      <c r="N79" s="375"/>
      <c r="O79" s="375"/>
      <c r="P79" s="39"/>
      <c r="Q79" s="247"/>
      <c r="X79" s="246"/>
      <c r="Y79" s="268">
        <v>7</v>
      </c>
      <c r="Z79" s="269">
        <v>0</v>
      </c>
      <c r="AA79" s="269">
        <v>0</v>
      </c>
      <c r="AB79" s="269">
        <v>496.19112999999999</v>
      </c>
      <c r="AC79" s="269">
        <v>496.19112999999999</v>
      </c>
      <c r="AD79" s="269">
        <v>0</v>
      </c>
      <c r="AE79" s="269">
        <v>0</v>
      </c>
      <c r="AF79" s="269">
        <v>496.19112999999999</v>
      </c>
      <c r="AG79" s="269">
        <v>0</v>
      </c>
      <c r="AH79" s="269">
        <v>496.19112999999999</v>
      </c>
      <c r="AI79" s="269">
        <v>0</v>
      </c>
      <c r="AJ79" s="269">
        <v>0</v>
      </c>
      <c r="AK79" s="269">
        <v>0</v>
      </c>
      <c r="AL79" s="269">
        <v>0</v>
      </c>
      <c r="AM79" s="269">
        <v>440</v>
      </c>
      <c r="AN79" s="269">
        <v>0</v>
      </c>
      <c r="AO79" s="269">
        <v>496.19112999999999</v>
      </c>
      <c r="AP79" s="269">
        <v>0</v>
      </c>
      <c r="AQ79" s="269">
        <v>0</v>
      </c>
      <c r="AR79" s="269">
        <v>0</v>
      </c>
      <c r="AS79" s="269">
        <v>0</v>
      </c>
      <c r="AT79" s="269">
        <v>0</v>
      </c>
      <c r="AU79" s="269">
        <v>0</v>
      </c>
      <c r="AV79" s="269">
        <v>0</v>
      </c>
      <c r="AW79" s="269">
        <v>0</v>
      </c>
      <c r="AX79" s="269">
        <v>0</v>
      </c>
      <c r="AY79" s="269">
        <v>0</v>
      </c>
      <c r="AZ79" s="269">
        <v>0</v>
      </c>
      <c r="BA79" s="269">
        <v>177.61774</v>
      </c>
      <c r="BB79" s="269">
        <v>496.19112999999999</v>
      </c>
      <c r="BC79" s="269">
        <v>496.19112999999999</v>
      </c>
      <c r="BD79" s="269">
        <v>0</v>
      </c>
      <c r="BE79" s="493">
        <f t="shared" si="137"/>
        <v>131.96631129032258</v>
      </c>
      <c r="BF79" s="494">
        <f t="shared" si="138"/>
        <v>146.10555892857144</v>
      </c>
      <c r="BG79" s="273">
        <f t="shared" si="135"/>
        <v>4090.9556500000003</v>
      </c>
      <c r="BH79" s="273">
        <v>0</v>
      </c>
      <c r="BI79" s="274">
        <f t="shared" si="139"/>
        <v>0</v>
      </c>
      <c r="BJ79" s="275">
        <f t="shared" si="140"/>
        <v>4090.9556500000003</v>
      </c>
      <c r="CG79" s="192"/>
      <c r="CH79" s="198">
        <v>7</v>
      </c>
      <c r="CI79" s="199">
        <f t="shared" si="141"/>
        <v>-16287.701308278458</v>
      </c>
      <c r="CJ79" s="199">
        <f t="shared" si="142"/>
        <v>-17726.785278530173</v>
      </c>
      <c r="CK79" s="199">
        <f t="shared" si="143"/>
        <v>-16351.301999582338</v>
      </c>
      <c r="CL79" s="199">
        <f t="shared" si="144"/>
        <v>-16796.540131802845</v>
      </c>
      <c r="CM79" s="199">
        <f t="shared" si="145"/>
        <v>-18000.832754841009</v>
      </c>
      <c r="CN79" s="199">
        <f t="shared" si="146"/>
        <v>-17455.70849477189</v>
      </c>
      <c r="CO79" s="199">
        <f t="shared" si="147"/>
        <v>-17886.673559700528</v>
      </c>
      <c r="CP79" s="199">
        <f t="shared" si="148"/>
        <v>-17911.408307827605</v>
      </c>
      <c r="CQ79" s="199">
        <f t="shared" si="149"/>
        <v>-19517.327518353923</v>
      </c>
      <c r="CR79" s="199">
        <f t="shared" si="150"/>
        <v>-18031.337691514604</v>
      </c>
      <c r="CS79" s="199">
        <f t="shared" si="151"/>
        <v>-20193.924849166462</v>
      </c>
      <c r="CT79" s="199">
        <f t="shared" si="152"/>
        <v>-19615.33018863968</v>
      </c>
      <c r="CU79" s="199">
        <f t="shared" si="153"/>
        <v>-19145.045990598341</v>
      </c>
      <c r="CV79" s="199">
        <f t="shared" si="154"/>
        <v>-19726.062184537583</v>
      </c>
      <c r="CW79" s="199">
        <f t="shared" si="155"/>
        <v>-20581.909588219543</v>
      </c>
      <c r="CX79" s="199">
        <f t="shared" si="156"/>
        <v>-20785.975551789877</v>
      </c>
      <c r="CY79" s="199">
        <f t="shared" si="157"/>
        <v>-21091.405909002198</v>
      </c>
      <c r="CZ79" s="199">
        <f t="shared" si="158"/>
        <v>-20393.629430296776</v>
      </c>
      <c r="DA79" s="199">
        <f t="shared" si="159"/>
        <v>-21687.626982769463</v>
      </c>
      <c r="DB79" s="199">
        <f t="shared" si="160"/>
        <v>-21185.058188046201</v>
      </c>
      <c r="DC79" s="199">
        <f t="shared" si="161"/>
        <v>-21480.46352751942</v>
      </c>
      <c r="DD79" s="199">
        <f t="shared" si="162"/>
        <v>-23528.12911302274</v>
      </c>
      <c r="DE79" s="199">
        <f t="shared" si="163"/>
        <v>-22702.268939911253</v>
      </c>
      <c r="DF79" s="199">
        <f t="shared" si="164"/>
        <v>-22702.268939911253</v>
      </c>
      <c r="DG79" s="199">
        <f t="shared" si="165"/>
        <v>-23001.934525414574</v>
      </c>
      <c r="DH79" s="199">
        <f t="shared" si="166"/>
        <v>-24058.143515929714</v>
      </c>
      <c r="DI79" s="199">
        <f t="shared" si="167"/>
        <v>-24111.756539385093</v>
      </c>
      <c r="DJ79" s="199">
        <f t="shared" si="168"/>
        <v>-23170.610647965397</v>
      </c>
      <c r="DK79" s="199">
        <f t="shared" si="169"/>
        <v>-24432.481951087284</v>
      </c>
      <c r="DL79" s="199">
        <f t="shared" si="170"/>
        <v>-25849.313553706099</v>
      </c>
      <c r="DM79" s="199">
        <f t="shared" si="171"/>
        <v>-25201.109802396171</v>
      </c>
      <c r="DN79" s="180"/>
    </row>
    <row r="80" spans="2:118" ht="15.4" x14ac:dyDescent="0.45">
      <c r="B80" s="246"/>
      <c r="C80" s="303">
        <f t="shared" si="123"/>
        <v>2055</v>
      </c>
      <c r="D80" s="375"/>
      <c r="E80" s="375"/>
      <c r="F80" s="375"/>
      <c r="G80" s="375"/>
      <c r="H80" s="375"/>
      <c r="I80" s="375"/>
      <c r="J80" s="375"/>
      <c r="K80" s="375"/>
      <c r="L80" s="375"/>
      <c r="M80" s="375"/>
      <c r="N80" s="375"/>
      <c r="O80" s="375"/>
      <c r="P80" s="39"/>
      <c r="Q80" s="247"/>
      <c r="X80" s="246"/>
      <c r="Y80" s="268">
        <v>8</v>
      </c>
      <c r="Z80" s="269">
        <v>0</v>
      </c>
      <c r="AA80" s="269">
        <v>0</v>
      </c>
      <c r="AB80" s="269">
        <v>496.19112999999999</v>
      </c>
      <c r="AC80" s="269">
        <v>411.19112999999999</v>
      </c>
      <c r="AD80" s="269">
        <v>0</v>
      </c>
      <c r="AE80" s="269">
        <v>0</v>
      </c>
      <c r="AF80" s="269">
        <v>411.19112999999999</v>
      </c>
      <c r="AG80" s="269">
        <v>0</v>
      </c>
      <c r="AH80" s="269">
        <v>0</v>
      </c>
      <c r="AI80" s="269">
        <v>0</v>
      </c>
      <c r="AJ80" s="269">
        <v>0</v>
      </c>
      <c r="AK80" s="269">
        <v>0</v>
      </c>
      <c r="AL80" s="269">
        <v>0</v>
      </c>
      <c r="AM80" s="269">
        <v>0</v>
      </c>
      <c r="AN80" s="269">
        <v>0</v>
      </c>
      <c r="AO80" s="269">
        <v>0</v>
      </c>
      <c r="AP80" s="269">
        <v>0</v>
      </c>
      <c r="AQ80" s="269">
        <v>0</v>
      </c>
      <c r="AR80" s="269">
        <v>0</v>
      </c>
      <c r="AS80" s="269">
        <v>0</v>
      </c>
      <c r="AT80" s="269">
        <v>0</v>
      </c>
      <c r="AU80" s="269">
        <v>0</v>
      </c>
      <c r="AV80" s="269">
        <v>0</v>
      </c>
      <c r="AW80" s="269">
        <v>0</v>
      </c>
      <c r="AX80" s="269">
        <v>0</v>
      </c>
      <c r="AY80" s="269">
        <v>0</v>
      </c>
      <c r="AZ80" s="269">
        <v>28.808869999999999</v>
      </c>
      <c r="BA80" s="269">
        <v>411.19112999999999</v>
      </c>
      <c r="BB80" s="269">
        <v>0</v>
      </c>
      <c r="BC80" s="269">
        <v>0</v>
      </c>
      <c r="BD80" s="269">
        <v>0</v>
      </c>
      <c r="BE80" s="493">
        <f t="shared" si="137"/>
        <v>56.728173870967744</v>
      </c>
      <c r="BF80" s="494">
        <f t="shared" si="138"/>
        <v>62.806192500000002</v>
      </c>
      <c r="BG80" s="273">
        <f t="shared" ref="BG80:BG95" si="172">(SUMIF($Z$72:$BD$72,"Sat",$Z80:$BD80)+SUMIF($Z$72:$BD$72,"Sun",$Z80:$BD80))</f>
        <v>822.38225999999997</v>
      </c>
      <c r="BH80" s="273">
        <f t="shared" ref="BH80:BH95" si="173">(SUM($Z80:$BD80)-(SUMIF($Z$72:$BD$72,"Sat",$Z80:$BD80)+SUMIF($Z$72:$BD$72,"Sun",$Z80:$BD80)))</f>
        <v>936.19113000000004</v>
      </c>
      <c r="BI80" s="274">
        <f t="shared" si="139"/>
        <v>0</v>
      </c>
      <c r="BJ80" s="275">
        <f t="shared" si="140"/>
        <v>1758.57339</v>
      </c>
      <c r="CG80" s="192"/>
      <c r="CH80" s="198">
        <v>8</v>
      </c>
      <c r="CI80" s="199">
        <f t="shared" si="141"/>
        <v>-16287.701308278458</v>
      </c>
      <c r="CJ80" s="199">
        <f t="shared" si="142"/>
        <v>-17726.785278530173</v>
      </c>
      <c r="CK80" s="199">
        <f t="shared" si="143"/>
        <v>-16919.026404616663</v>
      </c>
      <c r="CL80" s="199">
        <f t="shared" si="144"/>
        <v>-17267.010532260512</v>
      </c>
      <c r="CM80" s="199">
        <f t="shared" si="145"/>
        <v>-18000.832754841009</v>
      </c>
      <c r="CN80" s="199">
        <f t="shared" si="146"/>
        <v>-17455.70849477189</v>
      </c>
      <c r="CO80" s="199">
        <f t="shared" si="147"/>
        <v>-18357.143960158195</v>
      </c>
      <c r="CP80" s="199">
        <f t="shared" si="148"/>
        <v>-17911.408307827605</v>
      </c>
      <c r="CQ80" s="199">
        <f t="shared" si="149"/>
        <v>-19517.327518353923</v>
      </c>
      <c r="CR80" s="199">
        <f t="shared" si="150"/>
        <v>-18031.337691514604</v>
      </c>
      <c r="CS80" s="199">
        <f t="shared" si="151"/>
        <v>-20193.924849166462</v>
      </c>
      <c r="CT80" s="199">
        <f t="shared" si="152"/>
        <v>-19615.33018863968</v>
      </c>
      <c r="CU80" s="199">
        <f t="shared" si="153"/>
        <v>-19145.045990598341</v>
      </c>
      <c r="CV80" s="199">
        <f t="shared" si="154"/>
        <v>-19726.062184537583</v>
      </c>
      <c r="CW80" s="199">
        <f t="shared" si="155"/>
        <v>-20581.909588219543</v>
      </c>
      <c r="CX80" s="199">
        <f t="shared" si="156"/>
        <v>-20785.975551789877</v>
      </c>
      <c r="CY80" s="199">
        <f t="shared" si="157"/>
        <v>-21091.405909002198</v>
      </c>
      <c r="CZ80" s="199">
        <f t="shared" si="158"/>
        <v>-20393.629430296776</v>
      </c>
      <c r="DA80" s="199">
        <f t="shared" si="159"/>
        <v>-21687.626982769463</v>
      </c>
      <c r="DB80" s="199">
        <f t="shared" si="160"/>
        <v>-21185.058188046201</v>
      </c>
      <c r="DC80" s="199">
        <f t="shared" si="161"/>
        <v>-21480.46352751942</v>
      </c>
      <c r="DD80" s="199">
        <f t="shared" si="162"/>
        <v>-23528.12911302274</v>
      </c>
      <c r="DE80" s="199">
        <f t="shared" si="163"/>
        <v>-22702.268939911253</v>
      </c>
      <c r="DF80" s="199">
        <f t="shared" si="164"/>
        <v>-22702.268939911253</v>
      </c>
      <c r="DG80" s="199">
        <f t="shared" si="165"/>
        <v>-23001.934525414574</v>
      </c>
      <c r="DH80" s="199">
        <f t="shared" si="166"/>
        <v>-24058.143515929714</v>
      </c>
      <c r="DI80" s="199">
        <f t="shared" si="167"/>
        <v>-24144.718633206605</v>
      </c>
      <c r="DJ80" s="199">
        <f t="shared" si="168"/>
        <v>-23641.081048423064</v>
      </c>
      <c r="DK80" s="199">
        <f t="shared" si="169"/>
        <v>-24432.481951087284</v>
      </c>
      <c r="DL80" s="199">
        <f t="shared" si="170"/>
        <v>-25849.313553706099</v>
      </c>
      <c r="DM80" s="199">
        <f t="shared" si="171"/>
        <v>-25201.109802396171</v>
      </c>
      <c r="DN80" s="180"/>
    </row>
    <row r="81" spans="2:118" ht="15.4" x14ac:dyDescent="0.45">
      <c r="B81" s="246"/>
      <c r="C81" s="303">
        <f t="shared" si="123"/>
        <v>2056</v>
      </c>
      <c r="D81" s="375"/>
      <c r="E81" s="375"/>
      <c r="F81" s="375"/>
      <c r="G81" s="375"/>
      <c r="H81" s="375"/>
      <c r="I81" s="375"/>
      <c r="J81" s="375"/>
      <c r="K81" s="375"/>
      <c r="L81" s="375"/>
      <c r="M81" s="375"/>
      <c r="N81" s="375"/>
      <c r="O81" s="375"/>
      <c r="P81" s="39"/>
      <c r="Q81" s="247"/>
      <c r="X81" s="246"/>
      <c r="Y81" s="268">
        <v>9</v>
      </c>
      <c r="Z81" s="269">
        <v>496.19112999999999</v>
      </c>
      <c r="AA81" s="269">
        <v>0</v>
      </c>
      <c r="AB81" s="269">
        <v>-500</v>
      </c>
      <c r="AC81" s="269">
        <v>0</v>
      </c>
      <c r="AD81" s="269">
        <v>411.19112999999999</v>
      </c>
      <c r="AE81" s="269">
        <v>0</v>
      </c>
      <c r="AF81" s="269">
        <v>411.19112999999999</v>
      </c>
      <c r="AG81" s="269">
        <v>0</v>
      </c>
      <c r="AH81" s="269">
        <v>0</v>
      </c>
      <c r="AI81" s="269">
        <v>0</v>
      </c>
      <c r="AJ81" s="269">
        <v>-500</v>
      </c>
      <c r="AK81" s="269">
        <v>0</v>
      </c>
      <c r="AL81" s="269">
        <v>0</v>
      </c>
      <c r="AM81" s="269">
        <v>0</v>
      </c>
      <c r="AN81" s="269">
        <v>-69.267784090000006</v>
      </c>
      <c r="AO81" s="269">
        <v>0</v>
      </c>
      <c r="AP81" s="269">
        <v>0</v>
      </c>
      <c r="AQ81" s="269">
        <v>0</v>
      </c>
      <c r="AR81" s="269">
        <v>0</v>
      </c>
      <c r="AS81" s="269">
        <v>0</v>
      </c>
      <c r="AT81" s="269">
        <v>0</v>
      </c>
      <c r="AU81" s="269">
        <v>0</v>
      </c>
      <c r="AV81" s="269">
        <v>0</v>
      </c>
      <c r="AW81" s="269">
        <v>0</v>
      </c>
      <c r="AX81" s="269">
        <v>-500</v>
      </c>
      <c r="AY81" s="269">
        <v>0</v>
      </c>
      <c r="AZ81" s="269">
        <v>411.19112999999999</v>
      </c>
      <c r="BA81" s="269">
        <v>411.19112999999999</v>
      </c>
      <c r="BB81" s="269">
        <v>496.19112999999999</v>
      </c>
      <c r="BC81" s="269">
        <v>0</v>
      </c>
      <c r="BD81" s="269">
        <v>0</v>
      </c>
      <c r="BE81" s="493">
        <f t="shared" si="137"/>
        <v>34.447709545483868</v>
      </c>
      <c r="BF81" s="494">
        <f t="shared" si="138"/>
        <v>20.417423782500002</v>
      </c>
      <c r="BG81" s="273">
        <f t="shared" si="172"/>
        <v>1745.4967359100001</v>
      </c>
      <c r="BH81" s="273">
        <f t="shared" si="173"/>
        <v>-677.61774000000014</v>
      </c>
      <c r="BI81" s="274">
        <f t="shared" si="139"/>
        <v>-1569.2677840900001</v>
      </c>
      <c r="BJ81" s="275">
        <f t="shared" si="140"/>
        <v>2637.14678</v>
      </c>
      <c r="CG81" s="192"/>
      <c r="CH81" s="198">
        <v>9</v>
      </c>
      <c r="CI81" s="199">
        <f t="shared" si="141"/>
        <v>-16855.425713312783</v>
      </c>
      <c r="CJ81" s="199">
        <f t="shared" si="142"/>
        <v>-17726.785278530173</v>
      </c>
      <c r="CK81" s="199">
        <f t="shared" si="143"/>
        <v>-16482.026404616663</v>
      </c>
      <c r="CL81" s="199">
        <f t="shared" si="144"/>
        <v>-17267.010532260512</v>
      </c>
      <c r="CM81" s="199">
        <f t="shared" si="145"/>
        <v>-18471.303155298676</v>
      </c>
      <c r="CN81" s="199">
        <f t="shared" si="146"/>
        <v>-17455.70849477189</v>
      </c>
      <c r="CO81" s="199">
        <f t="shared" si="147"/>
        <v>-18827.614360615862</v>
      </c>
      <c r="CP81" s="199">
        <f t="shared" si="148"/>
        <v>-17911.408307827605</v>
      </c>
      <c r="CQ81" s="199">
        <f t="shared" si="149"/>
        <v>-19517.327518353923</v>
      </c>
      <c r="CR81" s="199">
        <f t="shared" si="150"/>
        <v>-18031.337691514604</v>
      </c>
      <c r="CS81" s="199">
        <f t="shared" si="151"/>
        <v>-19756.924849166462</v>
      </c>
      <c r="CT81" s="199">
        <f t="shared" si="152"/>
        <v>-19615.33018863968</v>
      </c>
      <c r="CU81" s="199">
        <f t="shared" si="153"/>
        <v>-19145.045990598341</v>
      </c>
      <c r="CV81" s="199">
        <f t="shared" si="154"/>
        <v>-19726.062184537583</v>
      </c>
      <c r="CW81" s="199">
        <f t="shared" si="155"/>
        <v>-20521.369544924884</v>
      </c>
      <c r="CX81" s="199">
        <f t="shared" si="156"/>
        <v>-20785.975551789877</v>
      </c>
      <c r="CY81" s="199">
        <f t="shared" si="157"/>
        <v>-21091.405909002198</v>
      </c>
      <c r="CZ81" s="199">
        <f t="shared" si="158"/>
        <v>-20393.629430296776</v>
      </c>
      <c r="DA81" s="199">
        <f t="shared" si="159"/>
        <v>-21687.626982769463</v>
      </c>
      <c r="DB81" s="199">
        <f t="shared" si="160"/>
        <v>-21185.058188046201</v>
      </c>
      <c r="DC81" s="199">
        <f t="shared" si="161"/>
        <v>-21480.46352751942</v>
      </c>
      <c r="DD81" s="199">
        <f t="shared" si="162"/>
        <v>-23528.12911302274</v>
      </c>
      <c r="DE81" s="199">
        <f t="shared" si="163"/>
        <v>-22702.268939911253</v>
      </c>
      <c r="DF81" s="199">
        <f t="shared" si="164"/>
        <v>-22702.268939911253</v>
      </c>
      <c r="DG81" s="199">
        <f t="shared" si="165"/>
        <v>-22564.934525414574</v>
      </c>
      <c r="DH81" s="199">
        <f t="shared" si="166"/>
        <v>-24058.143515929714</v>
      </c>
      <c r="DI81" s="199">
        <f t="shared" si="167"/>
        <v>-24615.189033664272</v>
      </c>
      <c r="DJ81" s="199">
        <f t="shared" si="168"/>
        <v>-24111.551448880731</v>
      </c>
      <c r="DK81" s="199">
        <f t="shared" si="169"/>
        <v>-25000.206356121609</v>
      </c>
      <c r="DL81" s="199">
        <f t="shared" si="170"/>
        <v>-25849.313553706099</v>
      </c>
      <c r="DM81" s="199">
        <f t="shared" si="171"/>
        <v>-25201.109802396171</v>
      </c>
      <c r="DN81" s="180"/>
    </row>
    <row r="82" spans="2:118" ht="15.4" x14ac:dyDescent="0.45">
      <c r="B82" s="246"/>
      <c r="C82" s="303">
        <f t="shared" si="123"/>
        <v>2057</v>
      </c>
      <c r="D82" s="375"/>
      <c r="E82" s="375"/>
      <c r="F82" s="375"/>
      <c r="G82" s="375"/>
      <c r="H82" s="375"/>
      <c r="I82" s="375"/>
      <c r="J82" s="375"/>
      <c r="K82" s="375"/>
      <c r="L82" s="375"/>
      <c r="M82" s="375"/>
      <c r="N82" s="375"/>
      <c r="O82" s="375"/>
      <c r="P82" s="39"/>
      <c r="Q82" s="247"/>
      <c r="X82" s="246"/>
      <c r="Y82" s="268">
        <v>10</v>
      </c>
      <c r="Z82" s="269">
        <v>411.19112999999999</v>
      </c>
      <c r="AA82" s="269">
        <v>0</v>
      </c>
      <c r="AB82" s="269">
        <v>0</v>
      </c>
      <c r="AC82" s="269">
        <v>0</v>
      </c>
      <c r="AD82" s="269">
        <v>0</v>
      </c>
      <c r="AE82" s="269">
        <v>-500</v>
      </c>
      <c r="AF82" s="269">
        <v>-500</v>
      </c>
      <c r="AG82" s="269">
        <v>0</v>
      </c>
      <c r="AH82" s="269">
        <v>0</v>
      </c>
      <c r="AI82" s="269">
        <v>0</v>
      </c>
      <c r="AJ82" s="269">
        <v>-500</v>
      </c>
      <c r="AK82" s="269">
        <v>-500</v>
      </c>
      <c r="AL82" s="269">
        <v>0</v>
      </c>
      <c r="AM82" s="269">
        <v>0</v>
      </c>
      <c r="AN82" s="269">
        <v>411.19112999999999</v>
      </c>
      <c r="AO82" s="269">
        <v>-500</v>
      </c>
      <c r="AP82" s="269">
        <v>0</v>
      </c>
      <c r="AQ82" s="269">
        <v>0</v>
      </c>
      <c r="AR82" s="269">
        <v>0</v>
      </c>
      <c r="AS82" s="269">
        <v>0</v>
      </c>
      <c r="AT82" s="269">
        <v>0</v>
      </c>
      <c r="AU82" s="269">
        <v>0</v>
      </c>
      <c r="AV82" s="269">
        <v>0</v>
      </c>
      <c r="AW82" s="269">
        <v>-500</v>
      </c>
      <c r="AX82" s="269">
        <v>0</v>
      </c>
      <c r="AY82" s="269">
        <v>0</v>
      </c>
      <c r="AZ82" s="269">
        <v>0</v>
      </c>
      <c r="BA82" s="269">
        <v>0</v>
      </c>
      <c r="BB82" s="269">
        <v>-500</v>
      </c>
      <c r="BC82" s="269">
        <v>0</v>
      </c>
      <c r="BD82" s="269">
        <v>0</v>
      </c>
      <c r="BE82" s="493">
        <f t="shared" si="137"/>
        <v>-86.37476580645162</v>
      </c>
      <c r="BF82" s="494">
        <f t="shared" si="138"/>
        <v>-110.31460249999999</v>
      </c>
      <c r="BG82" s="273">
        <f t="shared" si="172"/>
        <v>-177.61774000000003</v>
      </c>
      <c r="BH82" s="273">
        <f t="shared" si="173"/>
        <v>-2500</v>
      </c>
      <c r="BI82" s="274">
        <f t="shared" si="139"/>
        <v>-3500</v>
      </c>
      <c r="BJ82" s="275">
        <f t="shared" si="140"/>
        <v>822.38225999999997</v>
      </c>
      <c r="CG82" s="192"/>
      <c r="CH82" s="198">
        <v>10</v>
      </c>
      <c r="CI82" s="199">
        <f t="shared" si="141"/>
        <v>-17325.89611377045</v>
      </c>
      <c r="CJ82" s="199">
        <f t="shared" si="142"/>
        <v>-17726.785278530173</v>
      </c>
      <c r="CK82" s="199">
        <f t="shared" si="143"/>
        <v>-16482.026404616663</v>
      </c>
      <c r="CL82" s="199">
        <f t="shared" si="144"/>
        <v>-17267.010532260512</v>
      </c>
      <c r="CM82" s="199">
        <f t="shared" si="145"/>
        <v>-18471.303155298676</v>
      </c>
      <c r="CN82" s="199">
        <f t="shared" si="146"/>
        <v>-17018.70849477189</v>
      </c>
      <c r="CO82" s="199">
        <f t="shared" si="147"/>
        <v>-18390.614360615862</v>
      </c>
      <c r="CP82" s="199">
        <f t="shared" si="148"/>
        <v>-17911.408307827605</v>
      </c>
      <c r="CQ82" s="199">
        <f t="shared" si="149"/>
        <v>-19517.327518353923</v>
      </c>
      <c r="CR82" s="199">
        <f t="shared" si="150"/>
        <v>-18031.337691514604</v>
      </c>
      <c r="CS82" s="199">
        <f t="shared" si="151"/>
        <v>-19319.924849166462</v>
      </c>
      <c r="CT82" s="199">
        <f t="shared" si="152"/>
        <v>-19178.33018863968</v>
      </c>
      <c r="CU82" s="199">
        <f t="shared" si="153"/>
        <v>-19145.045990598341</v>
      </c>
      <c r="CV82" s="199">
        <f t="shared" si="154"/>
        <v>-19726.062184537583</v>
      </c>
      <c r="CW82" s="199">
        <f t="shared" si="155"/>
        <v>-20991.839945382551</v>
      </c>
      <c r="CX82" s="199">
        <f t="shared" si="156"/>
        <v>-20348.975551789877</v>
      </c>
      <c r="CY82" s="199">
        <f t="shared" si="157"/>
        <v>-21091.405909002198</v>
      </c>
      <c r="CZ82" s="199">
        <f t="shared" si="158"/>
        <v>-20393.629430296776</v>
      </c>
      <c r="DA82" s="199">
        <f t="shared" si="159"/>
        <v>-21687.626982769463</v>
      </c>
      <c r="DB82" s="199">
        <f t="shared" si="160"/>
        <v>-21185.058188046201</v>
      </c>
      <c r="DC82" s="199">
        <f t="shared" si="161"/>
        <v>-21480.46352751942</v>
      </c>
      <c r="DD82" s="199">
        <f t="shared" si="162"/>
        <v>-23528.12911302274</v>
      </c>
      <c r="DE82" s="199">
        <f t="shared" si="163"/>
        <v>-22702.268939911253</v>
      </c>
      <c r="DF82" s="199">
        <f t="shared" si="164"/>
        <v>-22265.268939911253</v>
      </c>
      <c r="DG82" s="199">
        <f t="shared" si="165"/>
        <v>-22564.934525414574</v>
      </c>
      <c r="DH82" s="199">
        <f t="shared" si="166"/>
        <v>-24058.143515929714</v>
      </c>
      <c r="DI82" s="199">
        <f t="shared" si="167"/>
        <v>-24615.189033664272</v>
      </c>
      <c r="DJ82" s="199">
        <f t="shared" si="168"/>
        <v>-24111.551448880731</v>
      </c>
      <c r="DK82" s="199">
        <f t="shared" si="169"/>
        <v>-24563.206356121609</v>
      </c>
      <c r="DL82" s="199">
        <f t="shared" si="170"/>
        <v>-25849.313553706099</v>
      </c>
      <c r="DM82" s="199">
        <f t="shared" si="171"/>
        <v>-25201.109802396171</v>
      </c>
      <c r="DN82" s="180"/>
    </row>
    <row r="83" spans="2:118" ht="15.4" x14ac:dyDescent="0.45">
      <c r="B83" s="246"/>
      <c r="C83" s="303">
        <f t="shared" si="123"/>
        <v>2058</v>
      </c>
      <c r="D83" s="375"/>
      <c r="E83" s="375"/>
      <c r="F83" s="375"/>
      <c r="G83" s="375"/>
      <c r="H83" s="375"/>
      <c r="I83" s="375"/>
      <c r="J83" s="375"/>
      <c r="K83" s="375"/>
      <c r="L83" s="375"/>
      <c r="M83" s="375"/>
      <c r="N83" s="375"/>
      <c r="O83" s="375"/>
      <c r="P83" s="39"/>
      <c r="Q83" s="247"/>
      <c r="X83" s="246"/>
      <c r="Y83" s="268">
        <v>11</v>
      </c>
      <c r="Z83" s="269">
        <v>0</v>
      </c>
      <c r="AA83" s="269">
        <v>0</v>
      </c>
      <c r="AB83" s="269">
        <v>0</v>
      </c>
      <c r="AC83" s="269">
        <v>0</v>
      </c>
      <c r="AD83" s="269">
        <v>-500</v>
      </c>
      <c r="AE83" s="269">
        <v>0</v>
      </c>
      <c r="AF83" s="269">
        <v>-500</v>
      </c>
      <c r="AG83" s="269">
        <v>0</v>
      </c>
      <c r="AH83" s="269">
        <v>0</v>
      </c>
      <c r="AI83" s="269">
        <v>0</v>
      </c>
      <c r="AJ83" s="269">
        <v>0</v>
      </c>
      <c r="AK83" s="269">
        <v>-500</v>
      </c>
      <c r="AL83" s="269">
        <v>0</v>
      </c>
      <c r="AM83" s="269">
        <v>0</v>
      </c>
      <c r="AN83" s="269">
        <v>0</v>
      </c>
      <c r="AO83" s="269">
        <v>-500</v>
      </c>
      <c r="AP83" s="269">
        <v>0</v>
      </c>
      <c r="AQ83" s="269">
        <v>0</v>
      </c>
      <c r="AR83" s="269">
        <v>0</v>
      </c>
      <c r="AS83" s="269">
        <v>0</v>
      </c>
      <c r="AT83" s="269">
        <v>0</v>
      </c>
      <c r="AU83" s="269">
        <v>-21.511411930000001</v>
      </c>
      <c r="AV83" s="269">
        <v>0</v>
      </c>
      <c r="AW83" s="269">
        <v>0</v>
      </c>
      <c r="AX83" s="269">
        <v>0</v>
      </c>
      <c r="AY83" s="269">
        <v>0</v>
      </c>
      <c r="AZ83" s="269">
        <v>-86.986116480000007</v>
      </c>
      <c r="BA83" s="269">
        <v>0</v>
      </c>
      <c r="BB83" s="269">
        <v>-442.50894033999998</v>
      </c>
      <c r="BC83" s="269">
        <v>0</v>
      </c>
      <c r="BD83" s="269">
        <v>0</v>
      </c>
      <c r="BE83" s="493">
        <f t="shared" si="137"/>
        <v>-82.290531250000001</v>
      </c>
      <c r="BF83" s="494">
        <f t="shared" si="138"/>
        <v>-91.10737388392856</v>
      </c>
      <c r="BG83" s="273">
        <f t="shared" si="172"/>
        <v>-964.02035226999999</v>
      </c>
      <c r="BH83" s="273">
        <f t="shared" si="173"/>
        <v>-1586.98611648</v>
      </c>
      <c r="BI83" s="274">
        <f t="shared" si="139"/>
        <v>-2551.0064687499998</v>
      </c>
      <c r="BJ83" s="275">
        <f t="shared" si="140"/>
        <v>0</v>
      </c>
      <c r="CG83" s="192"/>
      <c r="CH83" s="198">
        <v>11</v>
      </c>
      <c r="CI83" s="199">
        <f t="shared" si="141"/>
        <v>-17325.89611377045</v>
      </c>
      <c r="CJ83" s="199">
        <f t="shared" si="142"/>
        <v>-17726.785278530173</v>
      </c>
      <c r="CK83" s="199">
        <f t="shared" si="143"/>
        <v>-16482.026404616663</v>
      </c>
      <c r="CL83" s="199">
        <f t="shared" si="144"/>
        <v>-17267.010532260512</v>
      </c>
      <c r="CM83" s="199">
        <f t="shared" si="145"/>
        <v>-18034.303155298676</v>
      </c>
      <c r="CN83" s="199">
        <f t="shared" si="146"/>
        <v>-17018.70849477189</v>
      </c>
      <c r="CO83" s="199">
        <f t="shared" si="147"/>
        <v>-17953.614360615862</v>
      </c>
      <c r="CP83" s="199">
        <f t="shared" si="148"/>
        <v>-17911.408307827605</v>
      </c>
      <c r="CQ83" s="199">
        <f t="shared" si="149"/>
        <v>-19517.327518353923</v>
      </c>
      <c r="CR83" s="199">
        <f t="shared" si="150"/>
        <v>-18031.337691514604</v>
      </c>
      <c r="CS83" s="199">
        <f t="shared" si="151"/>
        <v>-19319.924849166462</v>
      </c>
      <c r="CT83" s="199">
        <f t="shared" si="152"/>
        <v>-18741.33018863968</v>
      </c>
      <c r="CU83" s="199">
        <f t="shared" si="153"/>
        <v>-19145.045990598341</v>
      </c>
      <c r="CV83" s="199">
        <f t="shared" si="154"/>
        <v>-19726.062184537583</v>
      </c>
      <c r="CW83" s="199">
        <f t="shared" si="155"/>
        <v>-20991.839945382551</v>
      </c>
      <c r="CX83" s="199">
        <f t="shared" si="156"/>
        <v>-19911.975551789877</v>
      </c>
      <c r="CY83" s="199">
        <f t="shared" si="157"/>
        <v>-21091.405909002198</v>
      </c>
      <c r="CZ83" s="199">
        <f t="shared" si="158"/>
        <v>-20393.629430296776</v>
      </c>
      <c r="DA83" s="199">
        <f t="shared" si="159"/>
        <v>-21687.626982769463</v>
      </c>
      <c r="DB83" s="199">
        <f t="shared" si="160"/>
        <v>-21185.058188046201</v>
      </c>
      <c r="DC83" s="199">
        <f t="shared" si="161"/>
        <v>-21480.46352751942</v>
      </c>
      <c r="DD83" s="199">
        <f t="shared" si="162"/>
        <v>-23509.328138995919</v>
      </c>
      <c r="DE83" s="199">
        <f t="shared" si="163"/>
        <v>-22702.268939911253</v>
      </c>
      <c r="DF83" s="199">
        <f t="shared" si="164"/>
        <v>-22265.268939911253</v>
      </c>
      <c r="DG83" s="199">
        <f t="shared" si="165"/>
        <v>-22564.934525414574</v>
      </c>
      <c r="DH83" s="199">
        <f t="shared" si="166"/>
        <v>-24058.143515929714</v>
      </c>
      <c r="DI83" s="199">
        <f t="shared" si="167"/>
        <v>-24539.163167860752</v>
      </c>
      <c r="DJ83" s="199">
        <f t="shared" si="168"/>
        <v>-24111.551448880731</v>
      </c>
      <c r="DK83" s="199">
        <f t="shared" si="169"/>
        <v>-24176.453542264448</v>
      </c>
      <c r="DL83" s="199">
        <f t="shared" si="170"/>
        <v>-25849.313553706099</v>
      </c>
      <c r="DM83" s="199">
        <f t="shared" si="171"/>
        <v>-25201.109802396171</v>
      </c>
      <c r="DN83" s="180"/>
    </row>
    <row r="84" spans="2:118" ht="15.4" x14ac:dyDescent="0.45">
      <c r="B84" s="246"/>
      <c r="C84" s="305">
        <f t="shared" si="123"/>
        <v>2059</v>
      </c>
      <c r="D84" s="376"/>
      <c r="E84" s="376"/>
      <c r="F84" s="376"/>
      <c r="G84" s="376"/>
      <c r="H84" s="376"/>
      <c r="I84" s="376"/>
      <c r="J84" s="376"/>
      <c r="K84" s="376"/>
      <c r="L84" s="376"/>
      <c r="M84" s="376"/>
      <c r="N84" s="376"/>
      <c r="O84" s="376"/>
      <c r="P84" s="39"/>
      <c r="Q84" s="247"/>
      <c r="X84" s="246"/>
      <c r="Y84" s="268">
        <v>12</v>
      </c>
      <c r="Z84" s="269">
        <v>0</v>
      </c>
      <c r="AA84" s="269">
        <v>0</v>
      </c>
      <c r="AB84" s="269">
        <v>0</v>
      </c>
      <c r="AC84" s="269">
        <v>0</v>
      </c>
      <c r="AD84" s="269">
        <v>-500</v>
      </c>
      <c r="AE84" s="269">
        <v>0</v>
      </c>
      <c r="AF84" s="269">
        <v>-498.37885226999998</v>
      </c>
      <c r="AG84" s="269">
        <v>0</v>
      </c>
      <c r="AH84" s="269">
        <v>-63.853556820000001</v>
      </c>
      <c r="AI84" s="269">
        <v>0</v>
      </c>
      <c r="AJ84" s="269">
        <v>0</v>
      </c>
      <c r="AK84" s="269">
        <v>-136.36363635999999</v>
      </c>
      <c r="AL84" s="269">
        <v>0</v>
      </c>
      <c r="AM84" s="269">
        <v>0</v>
      </c>
      <c r="AN84" s="269">
        <v>-500</v>
      </c>
      <c r="AO84" s="269">
        <v>0</v>
      </c>
      <c r="AP84" s="269">
        <v>-136.36363635999999</v>
      </c>
      <c r="AQ84" s="269">
        <v>0</v>
      </c>
      <c r="AR84" s="269">
        <v>0</v>
      </c>
      <c r="AS84" s="269">
        <v>0</v>
      </c>
      <c r="AT84" s="269">
        <v>0</v>
      </c>
      <c r="AU84" s="269">
        <v>-500</v>
      </c>
      <c r="AV84" s="269">
        <v>0</v>
      </c>
      <c r="AW84" s="269">
        <v>0</v>
      </c>
      <c r="AX84" s="269">
        <v>-136.36363635999999</v>
      </c>
      <c r="AY84" s="269">
        <v>0</v>
      </c>
      <c r="AZ84" s="269">
        <v>-500</v>
      </c>
      <c r="BA84" s="269">
        <v>0</v>
      </c>
      <c r="BB84" s="269">
        <v>0</v>
      </c>
      <c r="BC84" s="269">
        <v>-500</v>
      </c>
      <c r="BD84" s="269">
        <v>0</v>
      </c>
      <c r="BE84" s="493">
        <f t="shared" si="137"/>
        <v>-111.97817155387096</v>
      </c>
      <c r="BF84" s="494">
        <f t="shared" si="138"/>
        <v>-123.97583279178571</v>
      </c>
      <c r="BG84" s="273">
        <f t="shared" si="172"/>
        <v>-1498.3788522699999</v>
      </c>
      <c r="BH84" s="273">
        <f t="shared" si="173"/>
        <v>-1972.9444658999998</v>
      </c>
      <c r="BI84" s="274">
        <f t="shared" si="139"/>
        <v>-3471.3233181699998</v>
      </c>
      <c r="BJ84" s="275">
        <f t="shared" si="140"/>
        <v>0</v>
      </c>
      <c r="CG84" s="192"/>
      <c r="CH84" s="198">
        <v>12</v>
      </c>
      <c r="CI84" s="199">
        <f t="shared" si="141"/>
        <v>-17325.89611377045</v>
      </c>
      <c r="CJ84" s="199">
        <f t="shared" si="142"/>
        <v>-17726.785278530173</v>
      </c>
      <c r="CK84" s="199">
        <f t="shared" si="143"/>
        <v>-16482.026404616663</v>
      </c>
      <c r="CL84" s="199">
        <f t="shared" si="144"/>
        <v>-17267.010532260512</v>
      </c>
      <c r="CM84" s="199">
        <f t="shared" si="145"/>
        <v>-17597.303155298676</v>
      </c>
      <c r="CN84" s="199">
        <f t="shared" si="146"/>
        <v>-17018.70849477189</v>
      </c>
      <c r="CO84" s="199">
        <f t="shared" si="147"/>
        <v>-17518.031243731883</v>
      </c>
      <c r="CP84" s="199">
        <f t="shared" si="148"/>
        <v>-17911.408307827605</v>
      </c>
      <c r="CQ84" s="199">
        <f t="shared" si="149"/>
        <v>-19461.519509693244</v>
      </c>
      <c r="CR84" s="199">
        <f t="shared" si="150"/>
        <v>-18031.337691514604</v>
      </c>
      <c r="CS84" s="199">
        <f t="shared" si="151"/>
        <v>-19319.924849166462</v>
      </c>
      <c r="CT84" s="199">
        <f t="shared" si="152"/>
        <v>-18622.14837046104</v>
      </c>
      <c r="CU84" s="199">
        <f t="shared" si="153"/>
        <v>-19145.045990598341</v>
      </c>
      <c r="CV84" s="199">
        <f t="shared" si="154"/>
        <v>-19726.062184537583</v>
      </c>
      <c r="CW84" s="199">
        <f t="shared" si="155"/>
        <v>-20554.839945382551</v>
      </c>
      <c r="CX84" s="199">
        <f t="shared" si="156"/>
        <v>-19911.975551789877</v>
      </c>
      <c r="CY84" s="199">
        <f t="shared" si="157"/>
        <v>-20972.224090823558</v>
      </c>
      <c r="CZ84" s="199">
        <f t="shared" si="158"/>
        <v>-20393.629430296776</v>
      </c>
      <c r="DA84" s="199">
        <f t="shared" si="159"/>
        <v>-21687.626982769463</v>
      </c>
      <c r="DB84" s="199">
        <f t="shared" si="160"/>
        <v>-21185.058188046201</v>
      </c>
      <c r="DC84" s="199">
        <f t="shared" si="161"/>
        <v>-21480.46352751942</v>
      </c>
      <c r="DD84" s="199">
        <f t="shared" si="162"/>
        <v>-23072.328138995919</v>
      </c>
      <c r="DE84" s="199">
        <f t="shared" si="163"/>
        <v>-22702.268939911253</v>
      </c>
      <c r="DF84" s="199">
        <f t="shared" si="164"/>
        <v>-22265.268939911253</v>
      </c>
      <c r="DG84" s="199">
        <f t="shared" si="165"/>
        <v>-22445.752707235933</v>
      </c>
      <c r="DH84" s="199">
        <f t="shared" si="166"/>
        <v>-24058.143515929714</v>
      </c>
      <c r="DI84" s="199">
        <f t="shared" si="167"/>
        <v>-24102.163167860752</v>
      </c>
      <c r="DJ84" s="199">
        <f t="shared" si="168"/>
        <v>-24111.551448880731</v>
      </c>
      <c r="DK84" s="199">
        <f t="shared" si="169"/>
        <v>-24176.453542264448</v>
      </c>
      <c r="DL84" s="199">
        <f t="shared" si="170"/>
        <v>-25412.313553706099</v>
      </c>
      <c r="DM84" s="199">
        <f t="shared" si="171"/>
        <v>-25201.109802396171</v>
      </c>
      <c r="DN84" s="180"/>
    </row>
    <row r="85" spans="2:118" ht="15.4" x14ac:dyDescent="0.45">
      <c r="B85" s="246"/>
      <c r="C85" s="466" t="s">
        <v>132</v>
      </c>
      <c r="D85" s="466"/>
      <c r="E85" s="466"/>
      <c r="F85" s="466"/>
      <c r="G85" s="466"/>
      <c r="H85" s="466"/>
      <c r="I85" s="466"/>
      <c r="J85" s="466"/>
      <c r="K85" s="466"/>
      <c r="L85" s="466"/>
      <c r="M85" s="466"/>
      <c r="N85" s="466"/>
      <c r="O85" s="466"/>
      <c r="P85" s="39"/>
      <c r="Q85" s="247"/>
      <c r="X85" s="246"/>
      <c r="Y85" s="268">
        <v>13</v>
      </c>
      <c r="Z85" s="269">
        <v>0</v>
      </c>
      <c r="AA85" s="269">
        <v>-86.986116480000007</v>
      </c>
      <c r="AB85" s="269">
        <v>0</v>
      </c>
      <c r="AC85" s="269">
        <v>-500</v>
      </c>
      <c r="AD85" s="269">
        <v>-500</v>
      </c>
      <c r="AE85" s="269">
        <v>0</v>
      </c>
      <c r="AF85" s="269">
        <v>0</v>
      </c>
      <c r="AG85" s="269">
        <v>0</v>
      </c>
      <c r="AH85" s="269">
        <v>-500</v>
      </c>
      <c r="AI85" s="269">
        <v>0</v>
      </c>
      <c r="AJ85" s="269">
        <v>-136.36363635999999</v>
      </c>
      <c r="AK85" s="269">
        <v>0</v>
      </c>
      <c r="AL85" s="269">
        <v>0</v>
      </c>
      <c r="AM85" s="269">
        <v>0</v>
      </c>
      <c r="AN85" s="269">
        <v>0</v>
      </c>
      <c r="AO85" s="269">
        <v>0</v>
      </c>
      <c r="AP85" s="269">
        <v>-500</v>
      </c>
      <c r="AQ85" s="269">
        <v>0</v>
      </c>
      <c r="AR85" s="269">
        <v>-500</v>
      </c>
      <c r="AS85" s="269">
        <v>0</v>
      </c>
      <c r="AT85" s="269">
        <v>0</v>
      </c>
      <c r="AU85" s="269">
        <v>-500</v>
      </c>
      <c r="AV85" s="269">
        <v>0</v>
      </c>
      <c r="AW85" s="269">
        <v>0</v>
      </c>
      <c r="AX85" s="269">
        <v>0</v>
      </c>
      <c r="AY85" s="269">
        <v>-500</v>
      </c>
      <c r="AZ85" s="269">
        <v>-500</v>
      </c>
      <c r="BA85" s="269">
        <v>-500</v>
      </c>
      <c r="BB85" s="269">
        <v>-500</v>
      </c>
      <c r="BC85" s="269">
        <v>-500</v>
      </c>
      <c r="BD85" s="269">
        <v>0</v>
      </c>
      <c r="BE85" s="493">
        <f t="shared" si="137"/>
        <v>-184.62418557548389</v>
      </c>
      <c r="BF85" s="494">
        <f t="shared" si="138"/>
        <v>-204.40534831571429</v>
      </c>
      <c r="BG85" s="273">
        <f t="shared" si="172"/>
        <v>-1500</v>
      </c>
      <c r="BH85" s="273">
        <f t="shared" si="173"/>
        <v>-4223.3497528400003</v>
      </c>
      <c r="BI85" s="274">
        <f t="shared" si="139"/>
        <v>-5723.3497528400003</v>
      </c>
      <c r="BJ85" s="275">
        <f t="shared" si="140"/>
        <v>0</v>
      </c>
      <c r="CG85" s="192"/>
      <c r="CH85" s="198">
        <v>13</v>
      </c>
      <c r="CI85" s="199">
        <f t="shared" si="141"/>
        <v>-17325.89611377045</v>
      </c>
      <c r="CJ85" s="199">
        <f t="shared" si="142"/>
        <v>-17650.759412726653</v>
      </c>
      <c r="CK85" s="199">
        <f t="shared" si="143"/>
        <v>-16482.026404616663</v>
      </c>
      <c r="CL85" s="199">
        <f t="shared" si="144"/>
        <v>-16830.010532260512</v>
      </c>
      <c r="CM85" s="199">
        <f t="shared" si="145"/>
        <v>-17160.303155298676</v>
      </c>
      <c r="CN85" s="199">
        <f t="shared" si="146"/>
        <v>-17018.70849477189</v>
      </c>
      <c r="CO85" s="199">
        <f t="shared" si="147"/>
        <v>-17518.031243731883</v>
      </c>
      <c r="CP85" s="199">
        <f t="shared" si="148"/>
        <v>-17911.408307827605</v>
      </c>
      <c r="CQ85" s="199">
        <f t="shared" si="149"/>
        <v>-19024.519509693244</v>
      </c>
      <c r="CR85" s="199">
        <f t="shared" si="150"/>
        <v>-18031.337691514604</v>
      </c>
      <c r="CS85" s="199">
        <f t="shared" si="151"/>
        <v>-19200.743030987822</v>
      </c>
      <c r="CT85" s="199">
        <f t="shared" si="152"/>
        <v>-18622.14837046104</v>
      </c>
      <c r="CU85" s="199">
        <f t="shared" si="153"/>
        <v>-19145.045990598341</v>
      </c>
      <c r="CV85" s="199">
        <f t="shared" si="154"/>
        <v>-19726.062184537583</v>
      </c>
      <c r="CW85" s="199">
        <f t="shared" si="155"/>
        <v>-20554.839945382551</v>
      </c>
      <c r="CX85" s="199">
        <f t="shared" si="156"/>
        <v>-19911.975551789877</v>
      </c>
      <c r="CY85" s="199">
        <f t="shared" si="157"/>
        <v>-20535.224090823558</v>
      </c>
      <c r="CZ85" s="199">
        <f t="shared" si="158"/>
        <v>-20393.629430296776</v>
      </c>
      <c r="DA85" s="199">
        <f t="shared" si="159"/>
        <v>-21250.626982769463</v>
      </c>
      <c r="DB85" s="199">
        <f t="shared" si="160"/>
        <v>-21185.058188046201</v>
      </c>
      <c r="DC85" s="199">
        <f t="shared" si="161"/>
        <v>-21480.46352751942</v>
      </c>
      <c r="DD85" s="199">
        <f t="shared" si="162"/>
        <v>-22635.328138995919</v>
      </c>
      <c r="DE85" s="199">
        <f t="shared" si="163"/>
        <v>-22702.268939911253</v>
      </c>
      <c r="DF85" s="199">
        <f t="shared" si="164"/>
        <v>-22265.268939911253</v>
      </c>
      <c r="DG85" s="199">
        <f t="shared" si="165"/>
        <v>-22445.752707235933</v>
      </c>
      <c r="DH85" s="199">
        <f t="shared" si="166"/>
        <v>-23621.143515929714</v>
      </c>
      <c r="DI85" s="199">
        <f t="shared" si="167"/>
        <v>-23665.163167860752</v>
      </c>
      <c r="DJ85" s="199">
        <f t="shared" si="168"/>
        <v>-23674.551448880731</v>
      </c>
      <c r="DK85" s="199">
        <f t="shared" si="169"/>
        <v>-23739.453542264448</v>
      </c>
      <c r="DL85" s="199">
        <f t="shared" si="170"/>
        <v>-24975.313553706099</v>
      </c>
      <c r="DM85" s="199">
        <f t="shared" si="171"/>
        <v>-25201.109802396171</v>
      </c>
      <c r="DN85" s="180"/>
    </row>
    <row r="86" spans="2:118" ht="15.4" x14ac:dyDescent="0.45">
      <c r="B86" s="246"/>
      <c r="C86" s="467"/>
      <c r="D86" s="467"/>
      <c r="E86" s="467"/>
      <c r="F86" s="467"/>
      <c r="G86" s="467"/>
      <c r="H86" s="467"/>
      <c r="I86" s="467"/>
      <c r="J86" s="467"/>
      <c r="K86" s="467"/>
      <c r="L86" s="467"/>
      <c r="M86" s="467"/>
      <c r="N86" s="467"/>
      <c r="O86" s="467"/>
      <c r="P86" s="39"/>
      <c r="Q86" s="247"/>
      <c r="X86" s="246"/>
      <c r="Y86" s="268">
        <v>14</v>
      </c>
      <c r="Z86" s="269">
        <v>-500</v>
      </c>
      <c r="AA86" s="269">
        <v>-500</v>
      </c>
      <c r="AB86" s="269">
        <v>-127.70711364</v>
      </c>
      <c r="AC86" s="269">
        <v>-500</v>
      </c>
      <c r="AD86" s="269">
        <v>-500</v>
      </c>
      <c r="AE86" s="269">
        <v>0</v>
      </c>
      <c r="AF86" s="269">
        <v>0</v>
      </c>
      <c r="AG86" s="269">
        <v>0</v>
      </c>
      <c r="AH86" s="269">
        <v>-500</v>
      </c>
      <c r="AI86" s="269">
        <v>0</v>
      </c>
      <c r="AJ86" s="269">
        <v>0</v>
      </c>
      <c r="AK86" s="269">
        <v>0</v>
      </c>
      <c r="AL86" s="269">
        <v>0</v>
      </c>
      <c r="AM86" s="269">
        <v>0</v>
      </c>
      <c r="AN86" s="269">
        <v>-500</v>
      </c>
      <c r="AO86" s="269">
        <v>0</v>
      </c>
      <c r="AP86" s="269">
        <v>-500</v>
      </c>
      <c r="AQ86" s="269">
        <v>0</v>
      </c>
      <c r="AR86" s="269">
        <v>-136.36363635999999</v>
      </c>
      <c r="AS86" s="269">
        <v>0</v>
      </c>
      <c r="AT86" s="269">
        <v>-223.34975284000001</v>
      </c>
      <c r="AU86" s="269">
        <v>-500</v>
      </c>
      <c r="AV86" s="269">
        <v>0</v>
      </c>
      <c r="AW86" s="269">
        <v>-136.36363635999999</v>
      </c>
      <c r="AX86" s="269">
        <v>0</v>
      </c>
      <c r="AY86" s="269">
        <v>-500</v>
      </c>
      <c r="AZ86" s="269">
        <v>-500</v>
      </c>
      <c r="BA86" s="269">
        <v>-136.36363635999999</v>
      </c>
      <c r="BB86" s="269">
        <v>0</v>
      </c>
      <c r="BC86" s="269">
        <v>-500</v>
      </c>
      <c r="BD86" s="269">
        <v>-71.837201699999994</v>
      </c>
      <c r="BE86" s="493">
        <f t="shared" si="137"/>
        <v>-204.25757991161288</v>
      </c>
      <c r="BF86" s="494">
        <f t="shared" si="138"/>
        <v>-205.71956341285713</v>
      </c>
      <c r="BG86" s="273">
        <f t="shared" si="172"/>
        <v>-1859.7133891999999</v>
      </c>
      <c r="BH86" s="273">
        <f t="shared" si="173"/>
        <v>-4472.271588059999</v>
      </c>
      <c r="BI86" s="274">
        <f t="shared" si="139"/>
        <v>-6331.9849772599991</v>
      </c>
      <c r="BJ86" s="275">
        <f t="shared" si="140"/>
        <v>0</v>
      </c>
      <c r="CG86" s="192"/>
      <c r="CH86" s="198">
        <v>14</v>
      </c>
      <c r="CI86" s="199">
        <f t="shared" si="141"/>
        <v>-16888.89611377045</v>
      </c>
      <c r="CJ86" s="199">
        <f t="shared" si="142"/>
        <v>-17213.759412726653</v>
      </c>
      <c r="CK86" s="199">
        <f t="shared" si="143"/>
        <v>-16370.410387295304</v>
      </c>
      <c r="CL86" s="199">
        <f t="shared" si="144"/>
        <v>-16393.010532260512</v>
      </c>
      <c r="CM86" s="199">
        <f t="shared" si="145"/>
        <v>-16723.303155298676</v>
      </c>
      <c r="CN86" s="199">
        <f t="shared" si="146"/>
        <v>-17018.70849477189</v>
      </c>
      <c r="CO86" s="199">
        <f t="shared" si="147"/>
        <v>-17518.031243731883</v>
      </c>
      <c r="CP86" s="199">
        <f t="shared" si="148"/>
        <v>-17911.408307827605</v>
      </c>
      <c r="CQ86" s="199">
        <f t="shared" si="149"/>
        <v>-18587.519509693244</v>
      </c>
      <c r="CR86" s="199">
        <f t="shared" si="150"/>
        <v>-18031.337691514604</v>
      </c>
      <c r="CS86" s="199">
        <f t="shared" si="151"/>
        <v>-19200.743030987822</v>
      </c>
      <c r="CT86" s="199">
        <f t="shared" si="152"/>
        <v>-18622.14837046104</v>
      </c>
      <c r="CU86" s="199">
        <f t="shared" si="153"/>
        <v>-19145.045990598341</v>
      </c>
      <c r="CV86" s="199">
        <f t="shared" si="154"/>
        <v>-19726.062184537583</v>
      </c>
      <c r="CW86" s="199">
        <f t="shared" si="155"/>
        <v>-20117.839945382551</v>
      </c>
      <c r="CX86" s="199">
        <f t="shared" si="156"/>
        <v>-19911.975551789877</v>
      </c>
      <c r="CY86" s="199">
        <f t="shared" si="157"/>
        <v>-20098.224090823558</v>
      </c>
      <c r="CZ86" s="199">
        <f t="shared" si="158"/>
        <v>-20393.629430296776</v>
      </c>
      <c r="DA86" s="199">
        <f t="shared" si="159"/>
        <v>-21131.445164590823</v>
      </c>
      <c r="DB86" s="199">
        <f t="shared" si="160"/>
        <v>-21185.058188046201</v>
      </c>
      <c r="DC86" s="199">
        <f t="shared" si="161"/>
        <v>-21285.255843537259</v>
      </c>
      <c r="DD86" s="199">
        <f t="shared" si="162"/>
        <v>-22198.328138995919</v>
      </c>
      <c r="DE86" s="199">
        <f t="shared" si="163"/>
        <v>-22702.268939911253</v>
      </c>
      <c r="DF86" s="199">
        <f t="shared" si="164"/>
        <v>-22146.087121732613</v>
      </c>
      <c r="DG86" s="199">
        <f t="shared" si="165"/>
        <v>-22445.752707235933</v>
      </c>
      <c r="DH86" s="199">
        <f t="shared" si="166"/>
        <v>-23184.143515929714</v>
      </c>
      <c r="DI86" s="199">
        <f t="shared" si="167"/>
        <v>-23228.163167860752</v>
      </c>
      <c r="DJ86" s="199">
        <f t="shared" si="168"/>
        <v>-23555.369630702091</v>
      </c>
      <c r="DK86" s="199">
        <f t="shared" si="169"/>
        <v>-23739.453542264448</v>
      </c>
      <c r="DL86" s="199">
        <f t="shared" si="170"/>
        <v>-24538.313553706099</v>
      </c>
      <c r="DM86" s="199">
        <f t="shared" si="171"/>
        <v>-25138.32408811037</v>
      </c>
      <c r="DN86" s="180"/>
    </row>
    <row r="87" spans="2:118" ht="15.75" customHeight="1" thickBot="1" x14ac:dyDescent="0.5">
      <c r="B87" s="252"/>
      <c r="C87" s="254"/>
      <c r="D87" s="254"/>
      <c r="E87" s="254"/>
      <c r="F87" s="254"/>
      <c r="G87" s="254"/>
      <c r="H87" s="254"/>
      <c r="I87" s="254"/>
      <c r="J87" s="307"/>
      <c r="K87" s="307"/>
      <c r="L87" s="307"/>
      <c r="M87" s="307"/>
      <c r="N87" s="307"/>
      <c r="O87" s="307"/>
      <c r="P87" s="307"/>
      <c r="Q87" s="255"/>
      <c r="U87" s="235"/>
      <c r="X87" s="246"/>
      <c r="Y87" s="268">
        <v>15</v>
      </c>
      <c r="Z87" s="269">
        <v>-500</v>
      </c>
      <c r="AA87" s="269">
        <v>0</v>
      </c>
      <c r="AB87" s="269">
        <v>-500</v>
      </c>
      <c r="AC87" s="269">
        <v>0</v>
      </c>
      <c r="AD87" s="269">
        <v>0</v>
      </c>
      <c r="AE87" s="269">
        <v>0</v>
      </c>
      <c r="AF87" s="269">
        <v>0</v>
      </c>
      <c r="AG87" s="269">
        <v>0</v>
      </c>
      <c r="AH87" s="269">
        <v>-500</v>
      </c>
      <c r="AI87" s="269">
        <v>0</v>
      </c>
      <c r="AJ87" s="269">
        <v>-500</v>
      </c>
      <c r="AK87" s="269">
        <v>0</v>
      </c>
      <c r="AL87" s="269">
        <v>0</v>
      </c>
      <c r="AM87" s="269">
        <v>-500</v>
      </c>
      <c r="AN87" s="269">
        <v>0</v>
      </c>
      <c r="AO87" s="269">
        <v>0</v>
      </c>
      <c r="AP87" s="269">
        <v>0</v>
      </c>
      <c r="AQ87" s="269">
        <v>0</v>
      </c>
      <c r="AR87" s="269">
        <v>-500</v>
      </c>
      <c r="AS87" s="269">
        <v>-223.34975284000001</v>
      </c>
      <c r="AT87" s="269">
        <v>0</v>
      </c>
      <c r="AU87" s="269">
        <v>-500</v>
      </c>
      <c r="AV87" s="269">
        <v>0</v>
      </c>
      <c r="AW87" s="269">
        <v>-500</v>
      </c>
      <c r="AX87" s="269">
        <v>-500</v>
      </c>
      <c r="AY87" s="269">
        <v>-500</v>
      </c>
      <c r="AZ87" s="269">
        <v>-136.36363635999999</v>
      </c>
      <c r="BA87" s="269">
        <v>0</v>
      </c>
      <c r="BB87" s="269">
        <v>0</v>
      </c>
      <c r="BC87" s="269">
        <v>-500</v>
      </c>
      <c r="BD87" s="269">
        <v>-500</v>
      </c>
      <c r="BE87" s="493">
        <f t="shared" si="137"/>
        <v>-205.15204481290323</v>
      </c>
      <c r="BF87" s="494">
        <f t="shared" si="138"/>
        <v>-191.41833532857143</v>
      </c>
      <c r="BG87" s="273">
        <f t="shared" si="172"/>
        <v>-1500</v>
      </c>
      <c r="BH87" s="273">
        <f t="shared" si="173"/>
        <v>-4859.7133892000002</v>
      </c>
      <c r="BI87" s="274">
        <f t="shared" si="139"/>
        <v>-6359.7133892000002</v>
      </c>
      <c r="BJ87" s="275">
        <f t="shared" si="140"/>
        <v>0</v>
      </c>
      <c r="CG87" s="192"/>
      <c r="CH87" s="198">
        <v>15</v>
      </c>
      <c r="CI87" s="199">
        <f t="shared" si="141"/>
        <v>-16451.89611377045</v>
      </c>
      <c r="CJ87" s="199">
        <f t="shared" si="142"/>
        <v>-17213.759412726653</v>
      </c>
      <c r="CK87" s="199">
        <f t="shared" si="143"/>
        <v>-15933.410387295304</v>
      </c>
      <c r="CL87" s="199">
        <f t="shared" si="144"/>
        <v>-16393.010532260512</v>
      </c>
      <c r="CM87" s="199">
        <f t="shared" si="145"/>
        <v>-16723.303155298676</v>
      </c>
      <c r="CN87" s="199">
        <f t="shared" si="146"/>
        <v>-17018.70849477189</v>
      </c>
      <c r="CO87" s="199">
        <f t="shared" si="147"/>
        <v>-17518.031243731883</v>
      </c>
      <c r="CP87" s="199">
        <f t="shared" si="148"/>
        <v>-17911.408307827605</v>
      </c>
      <c r="CQ87" s="199">
        <f t="shared" si="149"/>
        <v>-18150.519509693244</v>
      </c>
      <c r="CR87" s="199">
        <f t="shared" si="150"/>
        <v>-18031.337691514604</v>
      </c>
      <c r="CS87" s="199">
        <f t="shared" si="151"/>
        <v>-18763.743030987822</v>
      </c>
      <c r="CT87" s="199">
        <f t="shared" si="152"/>
        <v>-18622.14837046104</v>
      </c>
      <c r="CU87" s="199">
        <f t="shared" si="153"/>
        <v>-19145.045990598341</v>
      </c>
      <c r="CV87" s="199">
        <f t="shared" si="154"/>
        <v>-19289.062184537583</v>
      </c>
      <c r="CW87" s="199">
        <f t="shared" si="155"/>
        <v>-20117.839945382551</v>
      </c>
      <c r="CX87" s="199">
        <f t="shared" si="156"/>
        <v>-19911.975551789877</v>
      </c>
      <c r="CY87" s="199">
        <f t="shared" si="157"/>
        <v>-20098.224090823558</v>
      </c>
      <c r="CZ87" s="199">
        <f t="shared" si="158"/>
        <v>-20393.629430296776</v>
      </c>
      <c r="DA87" s="199">
        <f t="shared" si="159"/>
        <v>-20694.445164590823</v>
      </c>
      <c r="DB87" s="199">
        <f t="shared" si="160"/>
        <v>-20989.850504064041</v>
      </c>
      <c r="DC87" s="199">
        <f t="shared" si="161"/>
        <v>-21285.255843537259</v>
      </c>
      <c r="DD87" s="199">
        <f t="shared" si="162"/>
        <v>-21761.328138995919</v>
      </c>
      <c r="DE87" s="199">
        <f t="shared" si="163"/>
        <v>-22702.268939911253</v>
      </c>
      <c r="DF87" s="199">
        <f t="shared" si="164"/>
        <v>-21709.087121732613</v>
      </c>
      <c r="DG87" s="199">
        <f t="shared" si="165"/>
        <v>-22008.752707235933</v>
      </c>
      <c r="DH87" s="199">
        <f t="shared" si="166"/>
        <v>-22747.143515929714</v>
      </c>
      <c r="DI87" s="199">
        <f t="shared" si="167"/>
        <v>-23108.981349682112</v>
      </c>
      <c r="DJ87" s="199">
        <f t="shared" si="168"/>
        <v>-23555.369630702091</v>
      </c>
      <c r="DK87" s="199">
        <f t="shared" si="169"/>
        <v>-23739.453542264448</v>
      </c>
      <c r="DL87" s="199">
        <f t="shared" si="170"/>
        <v>-24101.313553706099</v>
      </c>
      <c r="DM87" s="199">
        <f t="shared" si="171"/>
        <v>-24701.32408811037</v>
      </c>
      <c r="DN87" s="180"/>
    </row>
    <row r="88" spans="2:118" ht="15.4" x14ac:dyDescent="0.45">
      <c r="B88" s="246"/>
      <c r="C88" s="39"/>
      <c r="D88" s="39"/>
      <c r="E88" s="39"/>
      <c r="F88" s="39"/>
      <c r="G88" s="39"/>
      <c r="H88" s="39"/>
      <c r="I88" s="39"/>
      <c r="J88" s="308"/>
      <c r="K88" s="309"/>
      <c r="L88" s="309"/>
      <c r="M88" s="309"/>
      <c r="N88" s="309"/>
      <c r="O88" s="309"/>
      <c r="P88" s="309"/>
      <c r="Q88" s="247"/>
      <c r="U88" s="235"/>
      <c r="X88" s="246"/>
      <c r="Y88" s="268">
        <v>16</v>
      </c>
      <c r="Z88" s="269">
        <v>-500</v>
      </c>
      <c r="AA88" s="269">
        <v>0</v>
      </c>
      <c r="AB88" s="269">
        <v>0</v>
      </c>
      <c r="AC88" s="269">
        <v>-31.116204549999999</v>
      </c>
      <c r="AD88" s="269">
        <v>0</v>
      </c>
      <c r="AE88" s="269">
        <v>0</v>
      </c>
      <c r="AF88" s="269">
        <v>0</v>
      </c>
      <c r="AG88" s="269">
        <v>0</v>
      </c>
      <c r="AH88" s="269">
        <v>0</v>
      </c>
      <c r="AI88" s="269">
        <v>0</v>
      </c>
      <c r="AJ88" s="269">
        <v>-500</v>
      </c>
      <c r="AK88" s="269">
        <v>0</v>
      </c>
      <c r="AL88" s="269">
        <v>-255.41422727</v>
      </c>
      <c r="AM88" s="269">
        <v>0</v>
      </c>
      <c r="AN88" s="269">
        <v>0</v>
      </c>
      <c r="AO88" s="269">
        <v>0</v>
      </c>
      <c r="AP88" s="269">
        <v>0</v>
      </c>
      <c r="AQ88" s="269">
        <v>0</v>
      </c>
      <c r="AR88" s="269">
        <v>0</v>
      </c>
      <c r="AS88" s="269">
        <v>0</v>
      </c>
      <c r="AT88" s="269">
        <v>0</v>
      </c>
      <c r="AU88" s="269">
        <v>0</v>
      </c>
      <c r="AV88" s="269">
        <v>0</v>
      </c>
      <c r="AW88" s="269">
        <v>0</v>
      </c>
      <c r="AX88" s="269">
        <v>0</v>
      </c>
      <c r="AY88" s="269">
        <v>-500</v>
      </c>
      <c r="AZ88" s="269">
        <v>-500</v>
      </c>
      <c r="BA88" s="269">
        <v>-500</v>
      </c>
      <c r="BB88" s="269">
        <v>0</v>
      </c>
      <c r="BC88" s="269">
        <v>-223.34975284000001</v>
      </c>
      <c r="BD88" s="269">
        <v>-500</v>
      </c>
      <c r="BE88" s="493">
        <f t="shared" si="137"/>
        <v>-113.22194144064515</v>
      </c>
      <c r="BF88" s="494">
        <f t="shared" si="138"/>
        <v>-89.638578023571426</v>
      </c>
      <c r="BG88" s="273">
        <f t="shared" si="172"/>
        <v>-1000</v>
      </c>
      <c r="BH88" s="273">
        <f t="shared" si="173"/>
        <v>-2509.8801846599999</v>
      </c>
      <c r="BI88" s="274">
        <f t="shared" si="139"/>
        <v>-3509.8801846599999</v>
      </c>
      <c r="BJ88" s="275">
        <f t="shared" si="140"/>
        <v>0</v>
      </c>
      <c r="CG88" s="192"/>
      <c r="CH88" s="198">
        <v>16</v>
      </c>
      <c r="CI88" s="199">
        <f t="shared" si="141"/>
        <v>-16014.89611377045</v>
      </c>
      <c r="CJ88" s="199">
        <f t="shared" si="142"/>
        <v>-17213.759412726653</v>
      </c>
      <c r="CK88" s="199">
        <f t="shared" si="143"/>
        <v>-15933.410387295304</v>
      </c>
      <c r="CL88" s="199">
        <f t="shared" si="144"/>
        <v>-16365.814969483812</v>
      </c>
      <c r="CM88" s="199">
        <f t="shared" si="145"/>
        <v>-16723.303155298676</v>
      </c>
      <c r="CN88" s="199">
        <f t="shared" si="146"/>
        <v>-17018.70849477189</v>
      </c>
      <c r="CO88" s="199">
        <f t="shared" si="147"/>
        <v>-17518.031243731883</v>
      </c>
      <c r="CP88" s="199">
        <f t="shared" si="148"/>
        <v>-17911.408307827605</v>
      </c>
      <c r="CQ88" s="199">
        <f t="shared" si="149"/>
        <v>-18150.519509693244</v>
      </c>
      <c r="CR88" s="199">
        <f t="shared" si="150"/>
        <v>-18031.337691514604</v>
      </c>
      <c r="CS88" s="199">
        <f t="shared" si="151"/>
        <v>-18326.743030987822</v>
      </c>
      <c r="CT88" s="199">
        <f t="shared" si="152"/>
        <v>-18622.14837046104</v>
      </c>
      <c r="CU88" s="199">
        <f t="shared" si="153"/>
        <v>-18921.813955964361</v>
      </c>
      <c r="CV88" s="199">
        <f t="shared" si="154"/>
        <v>-19289.062184537583</v>
      </c>
      <c r="CW88" s="199">
        <f t="shared" si="155"/>
        <v>-20117.839945382551</v>
      </c>
      <c r="CX88" s="199">
        <f t="shared" si="156"/>
        <v>-19911.975551789877</v>
      </c>
      <c r="CY88" s="199">
        <f t="shared" si="157"/>
        <v>-20098.224090823558</v>
      </c>
      <c r="CZ88" s="199">
        <f t="shared" si="158"/>
        <v>-20393.629430296776</v>
      </c>
      <c r="DA88" s="199">
        <f t="shared" si="159"/>
        <v>-20694.445164590823</v>
      </c>
      <c r="DB88" s="199">
        <f t="shared" si="160"/>
        <v>-20989.850504064041</v>
      </c>
      <c r="DC88" s="199">
        <f t="shared" si="161"/>
        <v>-21285.255843537259</v>
      </c>
      <c r="DD88" s="199">
        <f t="shared" si="162"/>
        <v>-21761.328138995919</v>
      </c>
      <c r="DE88" s="199">
        <f t="shared" si="163"/>
        <v>-22702.268939911253</v>
      </c>
      <c r="DF88" s="199">
        <f t="shared" si="164"/>
        <v>-21709.087121732613</v>
      </c>
      <c r="DG88" s="199">
        <f t="shared" si="165"/>
        <v>-22008.752707235933</v>
      </c>
      <c r="DH88" s="199">
        <f t="shared" si="166"/>
        <v>-22310.143515929714</v>
      </c>
      <c r="DI88" s="199">
        <f t="shared" si="167"/>
        <v>-22671.981349682112</v>
      </c>
      <c r="DJ88" s="199">
        <f t="shared" si="168"/>
        <v>-23118.369630702091</v>
      </c>
      <c r="DK88" s="199">
        <f t="shared" si="169"/>
        <v>-23739.453542264448</v>
      </c>
      <c r="DL88" s="199">
        <f t="shared" si="170"/>
        <v>-23906.105869723939</v>
      </c>
      <c r="DM88" s="199">
        <f t="shared" si="171"/>
        <v>-24264.32408811037</v>
      </c>
      <c r="DN88" s="180"/>
    </row>
    <row r="89" spans="2:118" ht="15.4" x14ac:dyDescent="0.45">
      <c r="B89" s="246"/>
      <c r="C89" s="39"/>
      <c r="D89" s="39"/>
      <c r="E89" s="39"/>
      <c r="F89" s="39"/>
      <c r="G89" s="39"/>
      <c r="H89" s="39"/>
      <c r="I89" s="39"/>
      <c r="J89" s="308"/>
      <c r="K89" s="309"/>
      <c r="L89" s="309"/>
      <c r="M89" s="309"/>
      <c r="N89" s="309"/>
      <c r="O89" s="309"/>
      <c r="P89" s="309"/>
      <c r="Q89" s="247"/>
      <c r="X89" s="246"/>
      <c r="Y89" s="268">
        <v>17</v>
      </c>
      <c r="Z89" s="269">
        <v>0</v>
      </c>
      <c r="AA89" s="269">
        <v>0</v>
      </c>
      <c r="AB89" s="269">
        <v>0</v>
      </c>
      <c r="AC89" s="269">
        <v>0</v>
      </c>
      <c r="AD89" s="269">
        <v>0</v>
      </c>
      <c r="AE89" s="269">
        <v>0</v>
      </c>
      <c r="AF89" s="269">
        <v>0</v>
      </c>
      <c r="AG89" s="269">
        <v>0</v>
      </c>
      <c r="AH89" s="269">
        <v>0</v>
      </c>
      <c r="AI89" s="269">
        <v>0</v>
      </c>
      <c r="AJ89" s="269">
        <v>0</v>
      </c>
      <c r="AK89" s="269">
        <v>0</v>
      </c>
      <c r="AL89" s="269">
        <v>0</v>
      </c>
      <c r="AM89" s="269">
        <v>0</v>
      </c>
      <c r="AN89" s="269">
        <v>0</v>
      </c>
      <c r="AO89" s="269">
        <v>0</v>
      </c>
      <c r="AP89" s="269">
        <v>0</v>
      </c>
      <c r="AQ89" s="269">
        <v>0</v>
      </c>
      <c r="AR89" s="269">
        <v>0</v>
      </c>
      <c r="AS89" s="269">
        <v>0</v>
      </c>
      <c r="AT89" s="269">
        <v>0</v>
      </c>
      <c r="AU89" s="269">
        <v>0</v>
      </c>
      <c r="AV89" s="269">
        <v>0</v>
      </c>
      <c r="AW89" s="269">
        <v>0</v>
      </c>
      <c r="AX89" s="269">
        <v>0</v>
      </c>
      <c r="AY89" s="269">
        <v>0</v>
      </c>
      <c r="AZ89" s="269">
        <v>0</v>
      </c>
      <c r="BA89" s="269">
        <v>0</v>
      </c>
      <c r="BB89" s="269">
        <v>0</v>
      </c>
      <c r="BC89" s="269">
        <v>0</v>
      </c>
      <c r="BD89" s="269">
        <v>0</v>
      </c>
      <c r="BE89" s="493">
        <f t="shared" si="137"/>
        <v>0</v>
      </c>
      <c r="BF89" s="494">
        <f t="shared" si="138"/>
        <v>0</v>
      </c>
      <c r="BG89" s="273">
        <f t="shared" si="172"/>
        <v>0</v>
      </c>
      <c r="BH89" s="273">
        <f t="shared" si="173"/>
        <v>0</v>
      </c>
      <c r="BI89" s="274">
        <f t="shared" si="139"/>
        <v>0</v>
      </c>
      <c r="BJ89" s="275">
        <f t="shared" si="140"/>
        <v>0</v>
      </c>
      <c r="CG89" s="192"/>
      <c r="CH89" s="198">
        <v>17</v>
      </c>
      <c r="CI89" s="199">
        <f t="shared" si="141"/>
        <v>-16014.89611377045</v>
      </c>
      <c r="CJ89" s="199">
        <f t="shared" si="142"/>
        <v>-17213.759412726653</v>
      </c>
      <c r="CK89" s="199">
        <f t="shared" si="143"/>
        <v>-15933.410387295304</v>
      </c>
      <c r="CL89" s="199">
        <f t="shared" si="144"/>
        <v>-16365.814969483812</v>
      </c>
      <c r="CM89" s="199">
        <f t="shared" si="145"/>
        <v>-16723.303155298676</v>
      </c>
      <c r="CN89" s="199">
        <f t="shared" si="146"/>
        <v>-17018.70849477189</v>
      </c>
      <c r="CO89" s="199">
        <f t="shared" si="147"/>
        <v>-17518.031243731883</v>
      </c>
      <c r="CP89" s="199">
        <f t="shared" si="148"/>
        <v>-17911.408307827605</v>
      </c>
      <c r="CQ89" s="199">
        <f t="shared" si="149"/>
        <v>-18150.519509693244</v>
      </c>
      <c r="CR89" s="199">
        <f t="shared" si="150"/>
        <v>-18031.337691514604</v>
      </c>
      <c r="CS89" s="199">
        <f t="shared" si="151"/>
        <v>-18326.743030987822</v>
      </c>
      <c r="CT89" s="199">
        <f t="shared" si="152"/>
        <v>-18622.14837046104</v>
      </c>
      <c r="CU89" s="199">
        <f t="shared" si="153"/>
        <v>-18921.813955964361</v>
      </c>
      <c r="CV89" s="199">
        <f t="shared" si="154"/>
        <v>-19289.062184537583</v>
      </c>
      <c r="CW89" s="199">
        <f t="shared" si="155"/>
        <v>-20117.839945382551</v>
      </c>
      <c r="CX89" s="199">
        <f t="shared" si="156"/>
        <v>-19911.975551789877</v>
      </c>
      <c r="CY89" s="199">
        <f t="shared" si="157"/>
        <v>-20098.224090823558</v>
      </c>
      <c r="CZ89" s="199">
        <f t="shared" si="158"/>
        <v>-20393.629430296776</v>
      </c>
      <c r="DA89" s="199">
        <f t="shared" si="159"/>
        <v>-20694.445164590823</v>
      </c>
      <c r="DB89" s="199">
        <f t="shared" si="160"/>
        <v>-20989.850504064041</v>
      </c>
      <c r="DC89" s="199">
        <f t="shared" si="161"/>
        <v>-21285.255843537259</v>
      </c>
      <c r="DD89" s="199">
        <f t="shared" si="162"/>
        <v>-21761.328138995919</v>
      </c>
      <c r="DE89" s="199">
        <f t="shared" si="163"/>
        <v>-22702.268939911253</v>
      </c>
      <c r="DF89" s="199">
        <f t="shared" si="164"/>
        <v>-21709.087121732613</v>
      </c>
      <c r="DG89" s="199">
        <f t="shared" si="165"/>
        <v>-22008.752707235933</v>
      </c>
      <c r="DH89" s="199">
        <f t="shared" si="166"/>
        <v>-22310.143515929714</v>
      </c>
      <c r="DI89" s="199">
        <f t="shared" si="167"/>
        <v>-22671.981349682112</v>
      </c>
      <c r="DJ89" s="199">
        <f t="shared" si="168"/>
        <v>-23118.369630702091</v>
      </c>
      <c r="DK89" s="199">
        <f t="shared" si="169"/>
        <v>-23739.453542264448</v>
      </c>
      <c r="DL89" s="199">
        <f t="shared" si="170"/>
        <v>-23906.105869723939</v>
      </c>
      <c r="DM89" s="199">
        <f t="shared" si="171"/>
        <v>-24264.32408811037</v>
      </c>
      <c r="DN89" s="180"/>
    </row>
    <row r="90" spans="2:118" ht="15.4" x14ac:dyDescent="0.45">
      <c r="B90" s="246"/>
      <c r="C90" s="39"/>
      <c r="D90" s="39"/>
      <c r="E90" s="39"/>
      <c r="F90" s="39"/>
      <c r="G90" s="39"/>
      <c r="H90" s="39"/>
      <c r="I90" s="39"/>
      <c r="J90" s="308"/>
      <c r="K90" s="309"/>
      <c r="L90" s="309"/>
      <c r="M90" s="309"/>
      <c r="N90" s="309"/>
      <c r="O90" s="309"/>
      <c r="P90" s="309"/>
      <c r="Q90" s="247"/>
      <c r="X90" s="246"/>
      <c r="Y90" s="268">
        <v>18</v>
      </c>
      <c r="Z90" s="269">
        <v>0</v>
      </c>
      <c r="AA90" s="269">
        <v>0</v>
      </c>
      <c r="AB90" s="269">
        <v>460.3566525</v>
      </c>
      <c r="AC90" s="269">
        <v>460.3566525</v>
      </c>
      <c r="AD90" s="269">
        <v>460.3566525</v>
      </c>
      <c r="AE90" s="269">
        <v>500</v>
      </c>
      <c r="AF90" s="269">
        <v>500</v>
      </c>
      <c r="AG90" s="269">
        <v>0</v>
      </c>
      <c r="AH90" s="269">
        <v>0</v>
      </c>
      <c r="AI90" s="269">
        <v>467.97439250000002</v>
      </c>
      <c r="AJ90" s="269">
        <v>467.97439250000002</v>
      </c>
      <c r="AK90" s="269">
        <v>496.19112999999999</v>
      </c>
      <c r="AL90" s="269">
        <v>496.19112999999999</v>
      </c>
      <c r="AM90" s="269">
        <v>496.19112999999999</v>
      </c>
      <c r="AN90" s="269">
        <v>411.19112999999999</v>
      </c>
      <c r="AO90" s="269">
        <v>0</v>
      </c>
      <c r="AP90" s="269">
        <v>464.16552250000001</v>
      </c>
      <c r="AQ90" s="269">
        <v>500</v>
      </c>
      <c r="AR90" s="269">
        <v>467.97439250000002</v>
      </c>
      <c r="AS90" s="269">
        <v>467.97439250000002</v>
      </c>
      <c r="AT90" s="269">
        <v>496.19112999999999</v>
      </c>
      <c r="AU90" s="269">
        <v>0</v>
      </c>
      <c r="AV90" s="269">
        <v>0</v>
      </c>
      <c r="AW90" s="269">
        <v>496.19112999999999</v>
      </c>
      <c r="AX90" s="269">
        <v>500</v>
      </c>
      <c r="AY90" s="269">
        <v>467.97439250000002</v>
      </c>
      <c r="AZ90" s="269">
        <v>496.19112999999999</v>
      </c>
      <c r="BA90" s="269">
        <v>467.97439250000002</v>
      </c>
      <c r="BB90" s="269">
        <v>0</v>
      </c>
      <c r="BC90" s="269">
        <v>0</v>
      </c>
      <c r="BD90" s="269">
        <v>411.19112999999999</v>
      </c>
      <c r="BE90" s="493">
        <f t="shared" si="137"/>
        <v>337.18099596774198</v>
      </c>
      <c r="BF90" s="494">
        <f t="shared" si="138"/>
        <v>358.6221337500001</v>
      </c>
      <c r="BG90" s="273">
        <f t="shared" si="172"/>
        <v>2371.5477824999998</v>
      </c>
      <c r="BH90" s="273">
        <f t="shared" si="173"/>
        <v>8081.0630925000023</v>
      </c>
      <c r="BI90" s="274">
        <f t="shared" si="139"/>
        <v>0</v>
      </c>
      <c r="BJ90" s="275">
        <f t="shared" si="140"/>
        <v>10452.610875000002</v>
      </c>
      <c r="CG90" s="192"/>
      <c r="CH90" s="198">
        <v>18</v>
      </c>
      <c r="CI90" s="199">
        <f t="shared" si="141"/>
        <v>-16014.89611377045</v>
      </c>
      <c r="CJ90" s="199">
        <f t="shared" si="142"/>
        <v>-17213.759412726653</v>
      </c>
      <c r="CK90" s="199">
        <f t="shared" si="143"/>
        <v>-16460.134245990957</v>
      </c>
      <c r="CL90" s="199">
        <f t="shared" si="144"/>
        <v>-16892.538828179466</v>
      </c>
      <c r="CM90" s="199">
        <f t="shared" si="145"/>
        <v>-17250.027013994328</v>
      </c>
      <c r="CN90" s="199">
        <f t="shared" si="146"/>
        <v>-17590.790874634589</v>
      </c>
      <c r="CO90" s="199">
        <f t="shared" si="147"/>
        <v>-18090.113623594581</v>
      </c>
      <c r="CP90" s="199">
        <f t="shared" si="148"/>
        <v>-17911.408307827605</v>
      </c>
      <c r="CQ90" s="199">
        <f t="shared" si="149"/>
        <v>-18150.519509693244</v>
      </c>
      <c r="CR90" s="199">
        <f t="shared" si="150"/>
        <v>-18566.777499867007</v>
      </c>
      <c r="CS90" s="199">
        <f t="shared" si="151"/>
        <v>-18862.182839340225</v>
      </c>
      <c r="CT90" s="199">
        <f t="shared" si="152"/>
        <v>-19189.872775495365</v>
      </c>
      <c r="CU90" s="199">
        <f t="shared" si="153"/>
        <v>-19489.538360998686</v>
      </c>
      <c r="CV90" s="199">
        <f t="shared" si="154"/>
        <v>-19856.786589571908</v>
      </c>
      <c r="CW90" s="199">
        <f t="shared" si="155"/>
        <v>-20588.310345840218</v>
      </c>
      <c r="CX90" s="199">
        <f t="shared" si="156"/>
        <v>-19911.975551789877</v>
      </c>
      <c r="CY90" s="199">
        <f t="shared" si="157"/>
        <v>-20629.305924347587</v>
      </c>
      <c r="CZ90" s="199">
        <f t="shared" si="158"/>
        <v>-20965.711810159475</v>
      </c>
      <c r="DA90" s="199">
        <f t="shared" si="159"/>
        <v>-21229.884972943226</v>
      </c>
      <c r="DB90" s="199">
        <f t="shared" si="160"/>
        <v>-21525.290312416444</v>
      </c>
      <c r="DC90" s="199">
        <f t="shared" si="161"/>
        <v>-21852.980248571585</v>
      </c>
      <c r="DD90" s="199">
        <f t="shared" si="162"/>
        <v>-21761.328138995919</v>
      </c>
      <c r="DE90" s="199">
        <f t="shared" si="163"/>
        <v>-22702.268939911253</v>
      </c>
      <c r="DF90" s="199">
        <f t="shared" si="164"/>
        <v>-22276.811526766938</v>
      </c>
      <c r="DG90" s="199">
        <f t="shared" si="165"/>
        <v>-22580.835087098632</v>
      </c>
      <c r="DH90" s="199">
        <f t="shared" si="166"/>
        <v>-22845.583324282117</v>
      </c>
      <c r="DI90" s="199">
        <f t="shared" si="167"/>
        <v>-23239.705754716437</v>
      </c>
      <c r="DJ90" s="199">
        <f t="shared" si="168"/>
        <v>-23653.809439054494</v>
      </c>
      <c r="DK90" s="199">
        <f t="shared" si="169"/>
        <v>-23739.453542264448</v>
      </c>
      <c r="DL90" s="199">
        <f t="shared" si="170"/>
        <v>-23906.105869723939</v>
      </c>
      <c r="DM90" s="199">
        <f t="shared" si="171"/>
        <v>-24734.794488568037</v>
      </c>
      <c r="DN90" s="180"/>
    </row>
    <row r="91" spans="2:118" ht="15.4" x14ac:dyDescent="0.45">
      <c r="B91" s="246"/>
      <c r="C91" s="39"/>
      <c r="D91" s="39"/>
      <c r="E91" s="39"/>
      <c r="F91" s="39"/>
      <c r="G91" s="39"/>
      <c r="H91" s="39"/>
      <c r="I91" s="39"/>
      <c r="J91" s="308"/>
      <c r="K91" s="309"/>
      <c r="L91" s="309"/>
      <c r="M91" s="309"/>
      <c r="N91" s="309"/>
      <c r="O91" s="309"/>
      <c r="P91" s="309"/>
      <c r="Q91" s="247"/>
      <c r="X91" s="246"/>
      <c r="Y91" s="268">
        <v>19</v>
      </c>
      <c r="Z91" s="269">
        <v>500</v>
      </c>
      <c r="AA91" s="269">
        <v>0</v>
      </c>
      <c r="AB91" s="269">
        <v>500</v>
      </c>
      <c r="AC91" s="269">
        <v>500</v>
      </c>
      <c r="AD91" s="269">
        <v>500</v>
      </c>
      <c r="AE91" s="269">
        <v>496.19112999999999</v>
      </c>
      <c r="AF91" s="269">
        <v>500</v>
      </c>
      <c r="AG91" s="269">
        <v>496.19112999999999</v>
      </c>
      <c r="AH91" s="269">
        <v>0</v>
      </c>
      <c r="AI91" s="269">
        <v>496.19112999999999</v>
      </c>
      <c r="AJ91" s="269">
        <v>496.19112999999999</v>
      </c>
      <c r="AK91" s="269">
        <v>496.19112999999999</v>
      </c>
      <c r="AL91" s="269">
        <v>500</v>
      </c>
      <c r="AM91" s="269">
        <v>496.19112999999999</v>
      </c>
      <c r="AN91" s="269">
        <v>411.19112999999999</v>
      </c>
      <c r="AO91" s="269">
        <v>411.19112999999999</v>
      </c>
      <c r="AP91" s="269">
        <v>500</v>
      </c>
      <c r="AQ91" s="269">
        <v>500</v>
      </c>
      <c r="AR91" s="269">
        <v>496.19112999999999</v>
      </c>
      <c r="AS91" s="269">
        <v>496.19112999999999</v>
      </c>
      <c r="AT91" s="269">
        <v>496.19112999999999</v>
      </c>
      <c r="AU91" s="269">
        <v>411.19112999999999</v>
      </c>
      <c r="AV91" s="269">
        <v>0</v>
      </c>
      <c r="AW91" s="269">
        <v>496.19112999999999</v>
      </c>
      <c r="AX91" s="269">
        <v>500</v>
      </c>
      <c r="AY91" s="269">
        <v>496.19112999999999</v>
      </c>
      <c r="AZ91" s="269">
        <v>496.19112999999999</v>
      </c>
      <c r="BA91" s="269">
        <v>496.19112999999999</v>
      </c>
      <c r="BB91" s="269">
        <v>411.19112999999999</v>
      </c>
      <c r="BC91" s="269">
        <v>411.19112999999999</v>
      </c>
      <c r="BD91" s="269">
        <v>496.19112999999999</v>
      </c>
      <c r="BE91" s="493">
        <f t="shared" si="137"/>
        <v>435.56875709677399</v>
      </c>
      <c r="BF91" s="494">
        <f t="shared" si="138"/>
        <v>446.65858357142844</v>
      </c>
      <c r="BG91" s="273">
        <f t="shared" si="172"/>
        <v>4218.3379099999993</v>
      </c>
      <c r="BH91" s="273">
        <f t="shared" si="173"/>
        <v>9284.2935599999946</v>
      </c>
      <c r="BI91" s="274">
        <f t="shared" si="139"/>
        <v>0</v>
      </c>
      <c r="BJ91" s="275">
        <f t="shared" si="140"/>
        <v>13502.631469999993</v>
      </c>
      <c r="CG91" s="192"/>
      <c r="CH91" s="198">
        <v>19</v>
      </c>
      <c r="CI91" s="199">
        <f t="shared" si="141"/>
        <v>-16586.978493633149</v>
      </c>
      <c r="CJ91" s="199">
        <f t="shared" si="142"/>
        <v>-17213.759412726653</v>
      </c>
      <c r="CK91" s="199">
        <f t="shared" si="143"/>
        <v>-17032.216625853656</v>
      </c>
      <c r="CL91" s="199">
        <f t="shared" si="144"/>
        <v>-17464.621208042165</v>
      </c>
      <c r="CM91" s="199">
        <f t="shared" si="145"/>
        <v>-17822.109393857027</v>
      </c>
      <c r="CN91" s="199">
        <f t="shared" si="146"/>
        <v>-18158.515279668914</v>
      </c>
      <c r="CO91" s="199">
        <f t="shared" si="147"/>
        <v>-18662.19600345728</v>
      </c>
      <c r="CP91" s="199">
        <f t="shared" si="148"/>
        <v>-18479.13271286193</v>
      </c>
      <c r="CQ91" s="199">
        <f t="shared" si="149"/>
        <v>-18150.519509693244</v>
      </c>
      <c r="CR91" s="199">
        <f t="shared" si="150"/>
        <v>-19134.501904901332</v>
      </c>
      <c r="CS91" s="199">
        <f t="shared" si="151"/>
        <v>-19429.90724437455</v>
      </c>
      <c r="CT91" s="199">
        <f t="shared" si="152"/>
        <v>-19757.59718052969</v>
      </c>
      <c r="CU91" s="199">
        <f t="shared" si="153"/>
        <v>-20061.620740861385</v>
      </c>
      <c r="CV91" s="199">
        <f t="shared" si="154"/>
        <v>-20424.510994606233</v>
      </c>
      <c r="CW91" s="199">
        <f t="shared" si="155"/>
        <v>-21058.780746297885</v>
      </c>
      <c r="CX91" s="199">
        <f t="shared" si="156"/>
        <v>-20382.445952247544</v>
      </c>
      <c r="CY91" s="199">
        <f t="shared" si="157"/>
        <v>-21201.388304210286</v>
      </c>
      <c r="CZ91" s="199">
        <f t="shared" si="158"/>
        <v>-21537.794190022174</v>
      </c>
      <c r="DA91" s="199">
        <f t="shared" si="159"/>
        <v>-21797.609377977551</v>
      </c>
      <c r="DB91" s="199">
        <f t="shared" si="160"/>
        <v>-22093.014717450769</v>
      </c>
      <c r="DC91" s="199">
        <f t="shared" si="161"/>
        <v>-22420.70465360591</v>
      </c>
      <c r="DD91" s="199">
        <f t="shared" si="162"/>
        <v>-22231.798539453586</v>
      </c>
      <c r="DE91" s="199">
        <f t="shared" si="163"/>
        <v>-22702.268939911253</v>
      </c>
      <c r="DF91" s="199">
        <f t="shared" si="164"/>
        <v>-22844.535931801263</v>
      </c>
      <c r="DG91" s="199">
        <f t="shared" si="165"/>
        <v>-23152.917466961331</v>
      </c>
      <c r="DH91" s="199">
        <f t="shared" si="166"/>
        <v>-23413.307729316442</v>
      </c>
      <c r="DI91" s="199">
        <f t="shared" si="167"/>
        <v>-23807.430159750762</v>
      </c>
      <c r="DJ91" s="199">
        <f t="shared" si="168"/>
        <v>-24221.533844088819</v>
      </c>
      <c r="DK91" s="199">
        <f t="shared" si="169"/>
        <v>-24209.923942722115</v>
      </c>
      <c r="DL91" s="199">
        <f t="shared" si="170"/>
        <v>-24376.576270181606</v>
      </c>
      <c r="DM91" s="199">
        <f t="shared" si="171"/>
        <v>-25302.518893602362</v>
      </c>
      <c r="DN91" s="180"/>
    </row>
    <row r="92" spans="2:118" ht="15.4" x14ac:dyDescent="0.45">
      <c r="B92" s="246"/>
      <c r="C92" s="39"/>
      <c r="D92" s="39"/>
      <c r="E92" s="39"/>
      <c r="F92" s="39"/>
      <c r="G92" s="39"/>
      <c r="H92" s="39"/>
      <c r="I92" s="39"/>
      <c r="J92" s="308"/>
      <c r="K92" s="309"/>
      <c r="L92" s="309"/>
      <c r="M92" s="309"/>
      <c r="N92" s="309"/>
      <c r="O92" s="309"/>
      <c r="P92" s="309"/>
      <c r="Q92" s="247"/>
      <c r="X92" s="246"/>
      <c r="Y92" s="268">
        <v>20</v>
      </c>
      <c r="Z92" s="269">
        <v>496.19112999999999</v>
      </c>
      <c r="AA92" s="269">
        <v>0</v>
      </c>
      <c r="AB92" s="269">
        <v>496.19112999999999</v>
      </c>
      <c r="AC92" s="269">
        <v>496.19112999999999</v>
      </c>
      <c r="AD92" s="269">
        <v>496.19112999999999</v>
      </c>
      <c r="AE92" s="269">
        <v>496.19112999999999</v>
      </c>
      <c r="AF92" s="269">
        <v>496.19112999999999</v>
      </c>
      <c r="AG92" s="269">
        <v>411.19112999999999</v>
      </c>
      <c r="AH92" s="269">
        <v>0</v>
      </c>
      <c r="AI92" s="269">
        <v>496.19112999999999</v>
      </c>
      <c r="AJ92" s="269">
        <v>496.19112999999999</v>
      </c>
      <c r="AK92" s="269">
        <v>496.19112999999999</v>
      </c>
      <c r="AL92" s="269">
        <v>496.19112999999999</v>
      </c>
      <c r="AM92" s="269">
        <v>496.19112999999999</v>
      </c>
      <c r="AN92" s="269">
        <v>411.19112999999999</v>
      </c>
      <c r="AO92" s="269">
        <v>411.19112999999999</v>
      </c>
      <c r="AP92" s="269">
        <v>496.19112999999999</v>
      </c>
      <c r="AQ92" s="269">
        <v>496.19112999999999</v>
      </c>
      <c r="AR92" s="269">
        <v>496.19112999999999</v>
      </c>
      <c r="AS92" s="269">
        <v>496.19112999999999</v>
      </c>
      <c r="AT92" s="269">
        <v>496.19112999999999</v>
      </c>
      <c r="AU92" s="269">
        <v>411.19112999999999</v>
      </c>
      <c r="AV92" s="269">
        <v>0</v>
      </c>
      <c r="AW92" s="269">
        <v>496.19112999999999</v>
      </c>
      <c r="AX92" s="269">
        <v>496.19112999999999</v>
      </c>
      <c r="AY92" s="269">
        <v>496.19112999999999</v>
      </c>
      <c r="AZ92" s="269">
        <v>467.97439250000002</v>
      </c>
      <c r="BA92" s="269">
        <v>496.19112999999999</v>
      </c>
      <c r="BB92" s="269">
        <v>411.19112999999999</v>
      </c>
      <c r="BC92" s="269">
        <v>411.19112999999999</v>
      </c>
      <c r="BD92" s="269">
        <v>496.19112999999999</v>
      </c>
      <c r="BE92" s="493">
        <f t="shared" si="137"/>
        <v>430.81080330645142</v>
      </c>
      <c r="BF92" s="494">
        <f t="shared" si="138"/>
        <v>441.52688008928556</v>
      </c>
      <c r="BG92" s="273">
        <f t="shared" si="172"/>
        <v>4125.7201699999996</v>
      </c>
      <c r="BH92" s="273">
        <f t="shared" si="173"/>
        <v>9229.414732499994</v>
      </c>
      <c r="BI92" s="274">
        <f t="shared" si="139"/>
        <v>0</v>
      </c>
      <c r="BJ92" s="275">
        <f t="shared" si="140"/>
        <v>13355.134902499994</v>
      </c>
      <c r="CG92" s="192"/>
      <c r="CH92" s="198">
        <v>20</v>
      </c>
      <c r="CI92" s="199">
        <f t="shared" si="141"/>
        <v>-17154.702898667474</v>
      </c>
      <c r="CJ92" s="199">
        <f t="shared" si="142"/>
        <v>-17213.759412726653</v>
      </c>
      <c r="CK92" s="199">
        <f t="shared" si="143"/>
        <v>-17599.941030887981</v>
      </c>
      <c r="CL92" s="199">
        <f t="shared" si="144"/>
        <v>-18032.34561307649</v>
      </c>
      <c r="CM92" s="199">
        <f t="shared" si="145"/>
        <v>-18389.833798891352</v>
      </c>
      <c r="CN92" s="199">
        <f t="shared" si="146"/>
        <v>-18726.23968470324</v>
      </c>
      <c r="CO92" s="199">
        <f t="shared" si="147"/>
        <v>-19229.920408491605</v>
      </c>
      <c r="CP92" s="199">
        <f t="shared" si="148"/>
        <v>-18949.603113319597</v>
      </c>
      <c r="CQ92" s="199">
        <f t="shared" si="149"/>
        <v>-18150.519509693244</v>
      </c>
      <c r="CR92" s="199">
        <f t="shared" si="150"/>
        <v>-19702.226309935657</v>
      </c>
      <c r="CS92" s="199">
        <f t="shared" si="151"/>
        <v>-19997.631649408875</v>
      </c>
      <c r="CT92" s="199">
        <f t="shared" si="152"/>
        <v>-20325.321585564016</v>
      </c>
      <c r="CU92" s="199">
        <f t="shared" si="153"/>
        <v>-20629.34514589571</v>
      </c>
      <c r="CV92" s="199">
        <f t="shared" si="154"/>
        <v>-20992.235399640558</v>
      </c>
      <c r="CW92" s="199">
        <f t="shared" si="155"/>
        <v>-21529.251146755552</v>
      </c>
      <c r="CX92" s="199">
        <f t="shared" si="156"/>
        <v>-20852.916352705211</v>
      </c>
      <c r="CY92" s="199">
        <f t="shared" si="157"/>
        <v>-21769.112709244611</v>
      </c>
      <c r="CZ92" s="199">
        <f t="shared" si="158"/>
        <v>-22105.518595056499</v>
      </c>
      <c r="DA92" s="199">
        <f t="shared" si="159"/>
        <v>-22365.333783011876</v>
      </c>
      <c r="DB92" s="199">
        <f t="shared" si="160"/>
        <v>-22660.739122485094</v>
      </c>
      <c r="DC92" s="199">
        <f t="shared" si="161"/>
        <v>-22988.429058640235</v>
      </c>
      <c r="DD92" s="199">
        <f t="shared" si="162"/>
        <v>-22702.268939911253</v>
      </c>
      <c r="DE92" s="199">
        <f t="shared" si="163"/>
        <v>-22702.268939911253</v>
      </c>
      <c r="DF92" s="199">
        <f t="shared" si="164"/>
        <v>-23412.260336835589</v>
      </c>
      <c r="DG92" s="199">
        <f t="shared" si="165"/>
        <v>-23720.641871995656</v>
      </c>
      <c r="DH92" s="199">
        <f t="shared" si="166"/>
        <v>-23981.032134350768</v>
      </c>
      <c r="DI92" s="199">
        <f t="shared" si="167"/>
        <v>-24342.869968103165</v>
      </c>
      <c r="DJ92" s="199">
        <f t="shared" si="168"/>
        <v>-24789.258249123144</v>
      </c>
      <c r="DK92" s="199">
        <f t="shared" si="169"/>
        <v>-24680.394343179782</v>
      </c>
      <c r="DL92" s="199">
        <f t="shared" si="170"/>
        <v>-24847.046670639273</v>
      </c>
      <c r="DM92" s="199">
        <f t="shared" si="171"/>
        <v>-25870.243298636688</v>
      </c>
      <c r="DN92" s="180"/>
    </row>
    <row r="93" spans="2:118" ht="15.4" x14ac:dyDescent="0.45">
      <c r="B93" s="246"/>
      <c r="C93" s="39"/>
      <c r="D93" s="39"/>
      <c r="E93" s="39"/>
      <c r="F93" s="39"/>
      <c r="G93" s="39"/>
      <c r="H93" s="39"/>
      <c r="I93" s="39"/>
      <c r="J93" s="308"/>
      <c r="K93" s="309"/>
      <c r="L93" s="309"/>
      <c r="M93" s="309"/>
      <c r="N93" s="309"/>
      <c r="O93" s="309"/>
      <c r="P93" s="309"/>
      <c r="Q93" s="247"/>
      <c r="X93" s="246"/>
      <c r="Y93" s="268">
        <v>21</v>
      </c>
      <c r="Z93" s="269">
        <v>500</v>
      </c>
      <c r="AA93" s="269">
        <v>0</v>
      </c>
      <c r="AB93" s="269">
        <v>500</v>
      </c>
      <c r="AC93" s="269">
        <v>500</v>
      </c>
      <c r="AD93" s="269">
        <v>500</v>
      </c>
      <c r="AE93" s="269">
        <v>496.19112999999999</v>
      </c>
      <c r="AF93" s="269">
        <v>500</v>
      </c>
      <c r="AG93" s="269">
        <v>0</v>
      </c>
      <c r="AH93" s="269">
        <v>0</v>
      </c>
      <c r="AI93" s="269">
        <v>496.19112999999999</v>
      </c>
      <c r="AJ93" s="269">
        <v>496.19112999999999</v>
      </c>
      <c r="AK93" s="269">
        <v>496.19112999999999</v>
      </c>
      <c r="AL93" s="269">
        <v>500</v>
      </c>
      <c r="AM93" s="269">
        <v>496.19112999999999</v>
      </c>
      <c r="AN93" s="269">
        <v>0</v>
      </c>
      <c r="AO93" s="269">
        <v>411.19112999999999</v>
      </c>
      <c r="AP93" s="269">
        <v>496.19112999999999</v>
      </c>
      <c r="AQ93" s="269">
        <v>496.19112999999999</v>
      </c>
      <c r="AR93" s="269">
        <v>496.19112999999999</v>
      </c>
      <c r="AS93" s="269">
        <v>496.19112999999999</v>
      </c>
      <c r="AT93" s="269">
        <v>496.19112999999999</v>
      </c>
      <c r="AU93" s="269">
        <v>0</v>
      </c>
      <c r="AV93" s="269">
        <v>0</v>
      </c>
      <c r="AW93" s="269">
        <v>496.19112999999999</v>
      </c>
      <c r="AX93" s="269">
        <v>500</v>
      </c>
      <c r="AY93" s="269">
        <v>496.19112999999999</v>
      </c>
      <c r="AZ93" s="269">
        <v>496.19112999999999</v>
      </c>
      <c r="BA93" s="269">
        <v>496.19112999999999</v>
      </c>
      <c r="BB93" s="269">
        <v>411.19112999999999</v>
      </c>
      <c r="BC93" s="269">
        <v>411.19112999999999</v>
      </c>
      <c r="BD93" s="269">
        <v>496.19112999999999</v>
      </c>
      <c r="BE93" s="493">
        <f t="shared" si="137"/>
        <v>392.788398064516</v>
      </c>
      <c r="BF93" s="494">
        <f t="shared" si="138"/>
        <v>399.29461464285708</v>
      </c>
      <c r="BG93" s="273">
        <f t="shared" si="172"/>
        <v>2899.7645199999997</v>
      </c>
      <c r="BH93" s="273">
        <f t="shared" si="173"/>
        <v>9276.6758199999967</v>
      </c>
      <c r="BI93" s="274">
        <f t="shared" si="139"/>
        <v>0</v>
      </c>
      <c r="BJ93" s="275">
        <f t="shared" si="140"/>
        <v>12176.440339999996</v>
      </c>
      <c r="CG93" s="192"/>
      <c r="CH93" s="198">
        <v>21</v>
      </c>
      <c r="CI93" s="199">
        <f t="shared" si="141"/>
        <v>-17726.785278530173</v>
      </c>
      <c r="CJ93" s="199">
        <f t="shared" si="142"/>
        <v>-17213.759412726653</v>
      </c>
      <c r="CK93" s="199">
        <f t="shared" si="143"/>
        <v>-18172.02341075068</v>
      </c>
      <c r="CL93" s="199">
        <f t="shared" si="144"/>
        <v>-18604.427992939189</v>
      </c>
      <c r="CM93" s="199">
        <f t="shared" si="145"/>
        <v>-18961.916178754051</v>
      </c>
      <c r="CN93" s="199">
        <f t="shared" si="146"/>
        <v>-19293.964089737565</v>
      </c>
      <c r="CO93" s="199">
        <f t="shared" si="147"/>
        <v>-19802.002788354304</v>
      </c>
      <c r="CP93" s="199">
        <f t="shared" si="148"/>
        <v>-18949.603113319597</v>
      </c>
      <c r="CQ93" s="199">
        <f t="shared" si="149"/>
        <v>-18150.519509693244</v>
      </c>
      <c r="CR93" s="199">
        <f t="shared" si="150"/>
        <v>-20269.950714969982</v>
      </c>
      <c r="CS93" s="199">
        <f t="shared" si="151"/>
        <v>-20565.3560544432</v>
      </c>
      <c r="CT93" s="199">
        <f t="shared" si="152"/>
        <v>-20893.045990598341</v>
      </c>
      <c r="CU93" s="199">
        <f t="shared" si="153"/>
        <v>-21201.427525758409</v>
      </c>
      <c r="CV93" s="199">
        <f t="shared" si="154"/>
        <v>-21559.959804674883</v>
      </c>
      <c r="CW93" s="199">
        <f t="shared" si="155"/>
        <v>-21529.251146755552</v>
      </c>
      <c r="CX93" s="199">
        <f t="shared" si="156"/>
        <v>-21323.386753162878</v>
      </c>
      <c r="CY93" s="199">
        <f t="shared" si="157"/>
        <v>-22336.837114278936</v>
      </c>
      <c r="CZ93" s="199">
        <f t="shared" si="158"/>
        <v>-22673.243000090824</v>
      </c>
      <c r="DA93" s="199">
        <f t="shared" si="159"/>
        <v>-22933.058188046201</v>
      </c>
      <c r="DB93" s="199">
        <f t="shared" si="160"/>
        <v>-23228.46352751942</v>
      </c>
      <c r="DC93" s="199">
        <f t="shared" si="161"/>
        <v>-23556.15346367456</v>
      </c>
      <c r="DD93" s="199">
        <f t="shared" si="162"/>
        <v>-22702.268939911253</v>
      </c>
      <c r="DE93" s="199">
        <f t="shared" si="163"/>
        <v>-22702.268939911253</v>
      </c>
      <c r="DF93" s="199">
        <f t="shared" si="164"/>
        <v>-23979.984741869914</v>
      </c>
      <c r="DG93" s="199">
        <f t="shared" si="165"/>
        <v>-24292.724251858355</v>
      </c>
      <c r="DH93" s="199">
        <f t="shared" si="166"/>
        <v>-24548.756539385093</v>
      </c>
      <c r="DI93" s="199">
        <f t="shared" si="167"/>
        <v>-24910.59437313749</v>
      </c>
      <c r="DJ93" s="199">
        <f t="shared" si="168"/>
        <v>-25356.982654157469</v>
      </c>
      <c r="DK93" s="199">
        <f t="shared" si="169"/>
        <v>-25150.864743637449</v>
      </c>
      <c r="DL93" s="199">
        <f t="shared" si="170"/>
        <v>-25317.51707109694</v>
      </c>
      <c r="DM93" s="199">
        <f t="shared" si="171"/>
        <v>-26437.967703671013</v>
      </c>
      <c r="DN93" s="180"/>
    </row>
    <row r="94" spans="2:118" ht="15.4" x14ac:dyDescent="0.45">
      <c r="B94" s="246"/>
      <c r="C94" s="511" t="s">
        <v>264</v>
      </c>
      <c r="D94" s="512"/>
      <c r="E94" s="512"/>
      <c r="F94" s="512"/>
      <c r="G94" s="512"/>
      <c r="H94" s="512"/>
      <c r="I94" s="512"/>
      <c r="J94" s="512"/>
      <c r="K94" s="512"/>
      <c r="L94" s="512"/>
      <c r="M94" s="512"/>
      <c r="N94" s="512"/>
      <c r="O94" s="512"/>
      <c r="P94" s="513"/>
      <c r="Q94" s="247"/>
      <c r="X94" s="246"/>
      <c r="Y94" s="268">
        <v>22</v>
      </c>
      <c r="Z94" s="269">
        <v>0</v>
      </c>
      <c r="AA94" s="269">
        <v>0</v>
      </c>
      <c r="AB94" s="269">
        <v>0</v>
      </c>
      <c r="AC94" s="269">
        <v>0</v>
      </c>
      <c r="AD94" s="269">
        <v>0</v>
      </c>
      <c r="AE94" s="269">
        <v>0</v>
      </c>
      <c r="AF94" s="269">
        <v>0</v>
      </c>
      <c r="AG94" s="269">
        <v>0</v>
      </c>
      <c r="AH94" s="269">
        <v>0</v>
      </c>
      <c r="AI94" s="269">
        <v>0</v>
      </c>
      <c r="AJ94" s="269">
        <v>0</v>
      </c>
      <c r="AK94" s="269">
        <v>0</v>
      </c>
      <c r="AL94" s="269">
        <v>0</v>
      </c>
      <c r="AM94" s="269">
        <v>0</v>
      </c>
      <c r="AN94" s="269">
        <v>0</v>
      </c>
      <c r="AO94" s="269">
        <v>0</v>
      </c>
      <c r="AP94" s="269">
        <v>0</v>
      </c>
      <c r="AQ94" s="269">
        <v>0</v>
      </c>
      <c r="AR94" s="269">
        <v>0</v>
      </c>
      <c r="AS94" s="269">
        <v>0</v>
      </c>
      <c r="AT94" s="269">
        <v>0</v>
      </c>
      <c r="AU94" s="269">
        <v>0</v>
      </c>
      <c r="AV94" s="269">
        <v>0</v>
      </c>
      <c r="AW94" s="269">
        <v>0</v>
      </c>
      <c r="AX94" s="269">
        <v>0</v>
      </c>
      <c r="AY94" s="269">
        <v>0</v>
      </c>
      <c r="AZ94" s="269">
        <v>0</v>
      </c>
      <c r="BA94" s="269">
        <v>0</v>
      </c>
      <c r="BB94" s="269">
        <v>0</v>
      </c>
      <c r="BC94" s="269">
        <v>411.19112999999999</v>
      </c>
      <c r="BD94" s="269">
        <v>0</v>
      </c>
      <c r="BE94" s="493">
        <f t="shared" si="137"/>
        <v>13.26423</v>
      </c>
      <c r="BF94" s="494">
        <f t="shared" si="138"/>
        <v>14.685397499999999</v>
      </c>
      <c r="BG94" s="273">
        <f t="shared" si="172"/>
        <v>0</v>
      </c>
      <c r="BH94" s="273">
        <f t="shared" si="173"/>
        <v>411.19112999999999</v>
      </c>
      <c r="BI94" s="274">
        <f t="shared" si="139"/>
        <v>0</v>
      </c>
      <c r="BJ94" s="275">
        <f t="shared" si="140"/>
        <v>411.19112999999999</v>
      </c>
      <c r="BM94" s="14" t="s">
        <v>123</v>
      </c>
      <c r="CG94" s="192"/>
      <c r="CH94" s="198">
        <v>22</v>
      </c>
      <c r="CI94" s="199">
        <f t="shared" si="141"/>
        <v>-17726.785278530173</v>
      </c>
      <c r="CJ94" s="199">
        <f t="shared" si="142"/>
        <v>-17213.759412726653</v>
      </c>
      <c r="CK94" s="199">
        <f t="shared" si="143"/>
        <v>-18172.02341075068</v>
      </c>
      <c r="CL94" s="199">
        <f t="shared" si="144"/>
        <v>-18604.427992939189</v>
      </c>
      <c r="CM94" s="199">
        <f t="shared" si="145"/>
        <v>-18961.916178754051</v>
      </c>
      <c r="CN94" s="199">
        <f t="shared" si="146"/>
        <v>-19293.964089737565</v>
      </c>
      <c r="CO94" s="199">
        <f t="shared" si="147"/>
        <v>-19802.002788354304</v>
      </c>
      <c r="CP94" s="199">
        <f t="shared" si="148"/>
        <v>-18949.603113319597</v>
      </c>
      <c r="CQ94" s="199">
        <f t="shared" si="149"/>
        <v>-18150.519509693244</v>
      </c>
      <c r="CR94" s="199">
        <f t="shared" si="150"/>
        <v>-20269.950714969982</v>
      </c>
      <c r="CS94" s="199">
        <f t="shared" si="151"/>
        <v>-20565.3560544432</v>
      </c>
      <c r="CT94" s="199">
        <f t="shared" si="152"/>
        <v>-20893.045990598341</v>
      </c>
      <c r="CU94" s="199">
        <f t="shared" si="153"/>
        <v>-21201.427525758409</v>
      </c>
      <c r="CV94" s="199">
        <f t="shared" si="154"/>
        <v>-21559.959804674883</v>
      </c>
      <c r="CW94" s="199">
        <f t="shared" si="155"/>
        <v>-21529.251146755552</v>
      </c>
      <c r="CX94" s="199">
        <f t="shared" si="156"/>
        <v>-21323.386753162878</v>
      </c>
      <c r="CY94" s="199">
        <f t="shared" si="157"/>
        <v>-22336.837114278936</v>
      </c>
      <c r="CZ94" s="199">
        <f t="shared" si="158"/>
        <v>-22673.243000090824</v>
      </c>
      <c r="DA94" s="199">
        <f t="shared" si="159"/>
        <v>-22933.058188046201</v>
      </c>
      <c r="DB94" s="199">
        <f t="shared" si="160"/>
        <v>-23228.46352751942</v>
      </c>
      <c r="DC94" s="199">
        <f t="shared" si="161"/>
        <v>-23556.15346367456</v>
      </c>
      <c r="DD94" s="199">
        <f t="shared" si="162"/>
        <v>-22702.268939911253</v>
      </c>
      <c r="DE94" s="199">
        <f t="shared" si="163"/>
        <v>-22702.268939911253</v>
      </c>
      <c r="DF94" s="199">
        <f t="shared" si="164"/>
        <v>-23979.984741869914</v>
      </c>
      <c r="DG94" s="199">
        <f t="shared" si="165"/>
        <v>-24292.724251858355</v>
      </c>
      <c r="DH94" s="199">
        <f t="shared" si="166"/>
        <v>-24548.756539385093</v>
      </c>
      <c r="DI94" s="199">
        <f t="shared" si="167"/>
        <v>-24910.59437313749</v>
      </c>
      <c r="DJ94" s="199">
        <f t="shared" si="168"/>
        <v>-25356.982654157469</v>
      </c>
      <c r="DK94" s="199">
        <f t="shared" si="169"/>
        <v>-25150.864743637449</v>
      </c>
      <c r="DL94" s="199">
        <f t="shared" si="170"/>
        <v>-25787.987471554607</v>
      </c>
      <c r="DM94" s="199">
        <f t="shared" si="171"/>
        <v>-26437.967703671013</v>
      </c>
      <c r="DN94" s="180"/>
    </row>
    <row r="95" spans="2:118" ht="15.4" x14ac:dyDescent="0.45">
      <c r="B95" s="246"/>
      <c r="C95" s="514"/>
      <c r="D95" s="515"/>
      <c r="E95" s="515"/>
      <c r="F95" s="515"/>
      <c r="G95" s="515"/>
      <c r="H95" s="515"/>
      <c r="I95" s="515"/>
      <c r="J95" s="515"/>
      <c r="K95" s="515"/>
      <c r="L95" s="515"/>
      <c r="M95" s="515"/>
      <c r="N95" s="515"/>
      <c r="O95" s="515"/>
      <c r="P95" s="516"/>
      <c r="Q95" s="247"/>
      <c r="X95" s="246"/>
      <c r="Y95" s="268">
        <v>23</v>
      </c>
      <c r="Z95" s="269">
        <v>0</v>
      </c>
      <c r="AA95" s="269">
        <v>0</v>
      </c>
      <c r="AB95" s="269">
        <v>0</v>
      </c>
      <c r="AC95" s="269">
        <v>0</v>
      </c>
      <c r="AD95" s="269">
        <v>0</v>
      </c>
      <c r="AE95" s="269">
        <v>0</v>
      </c>
      <c r="AF95" s="269">
        <v>0</v>
      </c>
      <c r="AG95" s="269">
        <v>0</v>
      </c>
      <c r="AH95" s="269">
        <v>0</v>
      </c>
      <c r="AI95" s="269">
        <v>0</v>
      </c>
      <c r="AJ95" s="269">
        <v>0</v>
      </c>
      <c r="AK95" s="269">
        <v>0</v>
      </c>
      <c r="AL95" s="269">
        <v>0</v>
      </c>
      <c r="AM95" s="269">
        <v>0</v>
      </c>
      <c r="AN95" s="269">
        <v>0</v>
      </c>
      <c r="AO95" s="269">
        <v>0</v>
      </c>
      <c r="AP95" s="269">
        <v>0</v>
      </c>
      <c r="AQ95" s="269">
        <v>0</v>
      </c>
      <c r="AR95" s="269">
        <v>0</v>
      </c>
      <c r="AS95" s="269">
        <v>0</v>
      </c>
      <c r="AT95" s="269">
        <v>0</v>
      </c>
      <c r="AU95" s="269">
        <v>0</v>
      </c>
      <c r="AV95" s="269">
        <v>0</v>
      </c>
      <c r="AW95" s="269">
        <v>0</v>
      </c>
      <c r="AX95" s="269">
        <v>0</v>
      </c>
      <c r="AY95" s="269">
        <v>0</v>
      </c>
      <c r="AZ95" s="269">
        <v>0</v>
      </c>
      <c r="BA95" s="269">
        <v>42.5</v>
      </c>
      <c r="BB95" s="269">
        <v>0</v>
      </c>
      <c r="BC95" s="269">
        <v>354.28326249999998</v>
      </c>
      <c r="BD95" s="269">
        <v>42.5</v>
      </c>
      <c r="BE95" s="493">
        <f t="shared" si="137"/>
        <v>14.170427822580644</v>
      </c>
      <c r="BF95" s="494">
        <f t="shared" si="138"/>
        <v>14.170830803571429</v>
      </c>
      <c r="BG95" s="273">
        <f t="shared" si="172"/>
        <v>42.5</v>
      </c>
      <c r="BH95" s="273">
        <f t="shared" si="173"/>
        <v>396.78326249999998</v>
      </c>
      <c r="BI95" s="274">
        <f t="shared" si="139"/>
        <v>0</v>
      </c>
      <c r="BJ95" s="275">
        <f t="shared" si="140"/>
        <v>439.28326249999998</v>
      </c>
      <c r="BL95" s="14">
        <f>COUNTIF(Z73:BD96,"&gt;"&amp;MxDisch1)</f>
        <v>0</v>
      </c>
      <c r="BM95" s="14" t="s">
        <v>124</v>
      </c>
      <c r="CG95" s="192"/>
      <c r="CH95" s="198">
        <v>23</v>
      </c>
      <c r="CI95" s="199">
        <f t="shared" si="141"/>
        <v>-17726.785278530173</v>
      </c>
      <c r="CJ95" s="199">
        <f t="shared" si="142"/>
        <v>-17213.759412726653</v>
      </c>
      <c r="CK95" s="199">
        <f t="shared" si="143"/>
        <v>-18172.02341075068</v>
      </c>
      <c r="CL95" s="199">
        <f t="shared" si="144"/>
        <v>-18604.427992939189</v>
      </c>
      <c r="CM95" s="199">
        <f t="shared" si="145"/>
        <v>-18961.916178754051</v>
      </c>
      <c r="CN95" s="199">
        <f t="shared" si="146"/>
        <v>-19293.964089737565</v>
      </c>
      <c r="CO95" s="199">
        <f t="shared" si="147"/>
        <v>-19802.002788354304</v>
      </c>
      <c r="CP95" s="199">
        <f t="shared" si="148"/>
        <v>-18949.603113319597</v>
      </c>
      <c r="CQ95" s="199">
        <f t="shared" si="149"/>
        <v>-18150.519509693244</v>
      </c>
      <c r="CR95" s="199">
        <f t="shared" si="150"/>
        <v>-20269.950714969982</v>
      </c>
      <c r="CS95" s="199">
        <f t="shared" si="151"/>
        <v>-20565.3560544432</v>
      </c>
      <c r="CT95" s="199">
        <f t="shared" si="152"/>
        <v>-20893.045990598341</v>
      </c>
      <c r="CU95" s="199">
        <f t="shared" si="153"/>
        <v>-21201.427525758409</v>
      </c>
      <c r="CV95" s="199">
        <f t="shared" si="154"/>
        <v>-21559.959804674883</v>
      </c>
      <c r="CW95" s="199">
        <f t="shared" si="155"/>
        <v>-21529.251146755552</v>
      </c>
      <c r="CX95" s="199">
        <f t="shared" si="156"/>
        <v>-21323.386753162878</v>
      </c>
      <c r="CY95" s="199">
        <f t="shared" si="157"/>
        <v>-22336.837114278936</v>
      </c>
      <c r="CZ95" s="199">
        <f t="shared" si="158"/>
        <v>-22673.243000090824</v>
      </c>
      <c r="DA95" s="199">
        <f t="shared" si="159"/>
        <v>-22933.058188046201</v>
      </c>
      <c r="DB95" s="199">
        <f t="shared" si="160"/>
        <v>-23228.46352751942</v>
      </c>
      <c r="DC95" s="199">
        <f t="shared" si="161"/>
        <v>-23556.15346367456</v>
      </c>
      <c r="DD95" s="199">
        <f t="shared" si="162"/>
        <v>-22702.268939911253</v>
      </c>
      <c r="DE95" s="199">
        <f t="shared" si="163"/>
        <v>-22702.268939911253</v>
      </c>
      <c r="DF95" s="199">
        <f t="shared" si="164"/>
        <v>-23979.984741869914</v>
      </c>
      <c r="DG95" s="199">
        <f t="shared" si="165"/>
        <v>-24292.724251858355</v>
      </c>
      <c r="DH95" s="199">
        <f t="shared" si="166"/>
        <v>-24548.756539385093</v>
      </c>
      <c r="DI95" s="199">
        <f t="shared" si="167"/>
        <v>-24910.59437313749</v>
      </c>
      <c r="DJ95" s="199">
        <f t="shared" si="168"/>
        <v>-25405.609656445798</v>
      </c>
      <c r="DK95" s="199">
        <f t="shared" si="169"/>
        <v>-25150.864743637449</v>
      </c>
      <c r="DL95" s="199">
        <f t="shared" si="170"/>
        <v>-26193.34589546765</v>
      </c>
      <c r="DM95" s="199">
        <f t="shared" si="171"/>
        <v>-26486.594705959342</v>
      </c>
      <c r="DN95" s="180"/>
    </row>
    <row r="96" spans="2:118" ht="15.4" x14ac:dyDescent="0.45">
      <c r="B96" s="246"/>
      <c r="C96" s="514"/>
      <c r="D96" s="515"/>
      <c r="E96" s="515"/>
      <c r="F96" s="515"/>
      <c r="G96" s="515"/>
      <c r="H96" s="515"/>
      <c r="I96" s="515"/>
      <c r="J96" s="515"/>
      <c r="K96" s="515"/>
      <c r="L96" s="515"/>
      <c r="M96" s="515"/>
      <c r="N96" s="515"/>
      <c r="O96" s="515"/>
      <c r="P96" s="516"/>
      <c r="Q96" s="247"/>
      <c r="X96" s="246"/>
      <c r="Y96" s="276">
        <v>24</v>
      </c>
      <c r="Z96" s="277">
        <v>0</v>
      </c>
      <c r="AA96" s="277">
        <v>0</v>
      </c>
      <c r="AB96" s="277">
        <v>0</v>
      </c>
      <c r="AC96" s="277">
        <v>0</v>
      </c>
      <c r="AD96" s="277">
        <v>0</v>
      </c>
      <c r="AE96" s="277">
        <v>0</v>
      </c>
      <c r="AF96" s="277">
        <v>0</v>
      </c>
      <c r="AG96" s="277">
        <v>0</v>
      </c>
      <c r="AH96" s="277">
        <v>0</v>
      </c>
      <c r="AI96" s="277">
        <v>0</v>
      </c>
      <c r="AJ96" s="277">
        <v>0</v>
      </c>
      <c r="AK96" s="277">
        <v>0</v>
      </c>
      <c r="AL96" s="277">
        <v>0</v>
      </c>
      <c r="AM96" s="277">
        <v>0</v>
      </c>
      <c r="AN96" s="277">
        <v>0</v>
      </c>
      <c r="AO96" s="277">
        <v>0</v>
      </c>
      <c r="AP96" s="277">
        <v>0</v>
      </c>
      <c r="AQ96" s="277">
        <v>0</v>
      </c>
      <c r="AR96" s="277">
        <v>0</v>
      </c>
      <c r="AS96" s="277">
        <v>0</v>
      </c>
      <c r="AT96" s="277">
        <v>0</v>
      </c>
      <c r="AU96" s="277">
        <v>0</v>
      </c>
      <c r="AV96" s="277">
        <v>0</v>
      </c>
      <c r="AW96" s="277">
        <v>0</v>
      </c>
      <c r="AX96" s="277">
        <v>0</v>
      </c>
      <c r="AY96" s="277">
        <v>0</v>
      </c>
      <c r="AZ96" s="277">
        <v>0</v>
      </c>
      <c r="BA96" s="277">
        <v>0</v>
      </c>
      <c r="BB96" s="277">
        <v>0</v>
      </c>
      <c r="BC96" s="277">
        <v>0</v>
      </c>
      <c r="BD96" s="277">
        <v>0</v>
      </c>
      <c r="BE96" s="491">
        <f t="shared" si="137"/>
        <v>0</v>
      </c>
      <c r="BF96" s="492">
        <f t="shared" si="138"/>
        <v>0</v>
      </c>
      <c r="BG96" s="278">
        <f>SUM($Z96:$BD96)</f>
        <v>0</v>
      </c>
      <c r="BH96" s="278">
        <v>0</v>
      </c>
      <c r="BI96" s="279">
        <f t="shared" si="139"/>
        <v>0</v>
      </c>
      <c r="BJ96" s="280">
        <f t="shared" si="140"/>
        <v>0</v>
      </c>
      <c r="BL96" s="14">
        <f>COUNTIF(Z73:BD96,"&lt;"&amp;-MxChgRate1)</f>
        <v>0</v>
      </c>
      <c r="BM96" s="14" t="s">
        <v>125</v>
      </c>
      <c r="CG96" s="192"/>
      <c r="CH96" s="200">
        <v>24</v>
      </c>
      <c r="CI96" s="201">
        <f t="shared" si="141"/>
        <v>-17726.785278530173</v>
      </c>
      <c r="CJ96" s="201">
        <f t="shared" si="142"/>
        <v>-17213.759412726653</v>
      </c>
      <c r="CK96" s="201">
        <f t="shared" si="143"/>
        <v>-18172.02341075068</v>
      </c>
      <c r="CL96" s="201">
        <f t="shared" si="144"/>
        <v>-18604.427992939189</v>
      </c>
      <c r="CM96" s="201">
        <f t="shared" si="145"/>
        <v>-18961.916178754051</v>
      </c>
      <c r="CN96" s="201">
        <f t="shared" si="146"/>
        <v>-19293.964089737565</v>
      </c>
      <c r="CO96" s="201">
        <f t="shared" si="147"/>
        <v>-19802.002788354304</v>
      </c>
      <c r="CP96" s="201">
        <f t="shared" si="148"/>
        <v>-18949.603113319597</v>
      </c>
      <c r="CQ96" s="201">
        <f t="shared" si="149"/>
        <v>-18150.519509693244</v>
      </c>
      <c r="CR96" s="201">
        <f t="shared" si="150"/>
        <v>-20269.950714969982</v>
      </c>
      <c r="CS96" s="201">
        <f t="shared" si="151"/>
        <v>-20565.3560544432</v>
      </c>
      <c r="CT96" s="201">
        <f t="shared" si="152"/>
        <v>-20893.045990598341</v>
      </c>
      <c r="CU96" s="201">
        <f t="shared" si="153"/>
        <v>-21201.427525758409</v>
      </c>
      <c r="CV96" s="201">
        <f t="shared" si="154"/>
        <v>-21559.959804674883</v>
      </c>
      <c r="CW96" s="201">
        <f t="shared" si="155"/>
        <v>-21529.251146755552</v>
      </c>
      <c r="CX96" s="201">
        <f t="shared" si="156"/>
        <v>-21323.386753162878</v>
      </c>
      <c r="CY96" s="201">
        <f t="shared" si="157"/>
        <v>-22336.837114278936</v>
      </c>
      <c r="CZ96" s="201">
        <f t="shared" si="158"/>
        <v>-22673.243000090824</v>
      </c>
      <c r="DA96" s="201">
        <f t="shared" si="159"/>
        <v>-22933.058188046201</v>
      </c>
      <c r="DB96" s="201">
        <f t="shared" si="160"/>
        <v>-23228.46352751942</v>
      </c>
      <c r="DC96" s="201">
        <f t="shared" si="161"/>
        <v>-23556.15346367456</v>
      </c>
      <c r="DD96" s="201">
        <f t="shared" si="162"/>
        <v>-22702.268939911253</v>
      </c>
      <c r="DE96" s="201">
        <f t="shared" si="163"/>
        <v>-22702.268939911253</v>
      </c>
      <c r="DF96" s="201">
        <f t="shared" si="164"/>
        <v>-23979.984741869914</v>
      </c>
      <c r="DG96" s="201">
        <f t="shared" si="165"/>
        <v>-24292.724251858355</v>
      </c>
      <c r="DH96" s="201">
        <f t="shared" si="166"/>
        <v>-24548.756539385093</v>
      </c>
      <c r="DI96" s="201">
        <f t="shared" si="167"/>
        <v>-24910.59437313749</v>
      </c>
      <c r="DJ96" s="201">
        <f t="shared" si="168"/>
        <v>-25405.609656445798</v>
      </c>
      <c r="DK96" s="201">
        <f t="shared" si="169"/>
        <v>-25150.864743637449</v>
      </c>
      <c r="DL96" s="201">
        <f t="shared" si="170"/>
        <v>-26193.34589546765</v>
      </c>
      <c r="DM96" s="201">
        <f t="shared" si="171"/>
        <v>-26486.594705959342</v>
      </c>
      <c r="DN96" s="367">
        <f>COUNTIF(CI73:DM96,"&gt;"&amp;StorCap)+COUNTIF(CI73:DM96,"&lt;"&amp;0)</f>
        <v>744</v>
      </c>
    </row>
    <row r="97" spans="2:118" ht="15.4" x14ac:dyDescent="0.45">
      <c r="B97" s="246"/>
      <c r="C97" s="514"/>
      <c r="D97" s="515"/>
      <c r="E97" s="515"/>
      <c r="F97" s="515"/>
      <c r="G97" s="515"/>
      <c r="H97" s="515"/>
      <c r="I97" s="515"/>
      <c r="J97" s="515"/>
      <c r="K97" s="515"/>
      <c r="L97" s="515"/>
      <c r="M97" s="515"/>
      <c r="N97" s="515"/>
      <c r="O97" s="515"/>
      <c r="P97" s="516"/>
      <c r="Q97" s="247"/>
      <c r="X97" s="246"/>
      <c r="Y97" s="251"/>
      <c r="Z97" s="288" t="str">
        <f>IF(SUM(Z73:Z96)&gt;0,"Verify","")</f>
        <v/>
      </c>
      <c r="AA97" s="288" t="str">
        <f t="shared" ref="AA97:BD97" si="174">IF(SUM(AA73:AA96)&gt;0,"Verify","")</f>
        <v/>
      </c>
      <c r="AB97" s="288" t="str">
        <f t="shared" si="174"/>
        <v>Verify</v>
      </c>
      <c r="AC97" s="288" t="str">
        <f t="shared" si="174"/>
        <v/>
      </c>
      <c r="AD97" s="288" t="str">
        <f t="shared" si="174"/>
        <v/>
      </c>
      <c r="AE97" s="288" t="str">
        <f t="shared" si="174"/>
        <v/>
      </c>
      <c r="AF97" s="288" t="str">
        <f t="shared" si="174"/>
        <v/>
      </c>
      <c r="AG97" s="288" t="str">
        <f t="shared" si="174"/>
        <v/>
      </c>
      <c r="AH97" s="288" t="str">
        <f t="shared" si="174"/>
        <v/>
      </c>
      <c r="AI97" s="288" t="str">
        <f t="shared" si="174"/>
        <v>Verify</v>
      </c>
      <c r="AJ97" s="288" t="str">
        <f t="shared" si="174"/>
        <v/>
      </c>
      <c r="AK97" s="288" t="str">
        <f t="shared" si="174"/>
        <v/>
      </c>
      <c r="AL97" s="288" t="str">
        <f t="shared" si="174"/>
        <v/>
      </c>
      <c r="AM97" s="288" t="str">
        <f t="shared" si="174"/>
        <v/>
      </c>
      <c r="AN97" s="288" t="str">
        <f t="shared" si="174"/>
        <v/>
      </c>
      <c r="AO97" s="288" t="str">
        <f t="shared" si="174"/>
        <v/>
      </c>
      <c r="AP97" s="288" t="str">
        <f t="shared" si="174"/>
        <v>Verify</v>
      </c>
      <c r="AQ97" s="288" t="str">
        <f t="shared" si="174"/>
        <v/>
      </c>
      <c r="AR97" s="288" t="str">
        <f t="shared" si="174"/>
        <v/>
      </c>
      <c r="AS97" s="288" t="str">
        <f t="shared" si="174"/>
        <v/>
      </c>
      <c r="AT97" s="288" t="str">
        <f t="shared" si="174"/>
        <v/>
      </c>
      <c r="AU97" s="288" t="str">
        <f t="shared" si="174"/>
        <v/>
      </c>
      <c r="AV97" s="288" t="str">
        <f t="shared" si="174"/>
        <v/>
      </c>
      <c r="AW97" s="288" t="str">
        <f t="shared" si="174"/>
        <v>Verify</v>
      </c>
      <c r="AX97" s="288" t="str">
        <f t="shared" si="174"/>
        <v/>
      </c>
      <c r="AY97" s="288" t="str">
        <f t="shared" si="174"/>
        <v/>
      </c>
      <c r="AZ97" s="288" t="str">
        <f t="shared" si="174"/>
        <v/>
      </c>
      <c r="BA97" s="288" t="str">
        <f t="shared" si="174"/>
        <v/>
      </c>
      <c r="BB97" s="288" t="str">
        <f t="shared" si="174"/>
        <v/>
      </c>
      <c r="BC97" s="288" t="str">
        <f t="shared" si="174"/>
        <v>Verify</v>
      </c>
      <c r="BD97" s="288" t="str">
        <f t="shared" si="174"/>
        <v/>
      </c>
      <c r="BE97" s="39"/>
      <c r="BF97" s="295"/>
      <c r="BG97" s="278">
        <f>SUM(BG73:BG96)</f>
        <v>-23014.105107150011</v>
      </c>
      <c r="BH97" s="278">
        <f>SUM(BH80:BH95)</f>
        <v>14812.849490359986</v>
      </c>
      <c r="BI97" s="278">
        <f>SUM(BI73:BI96)</f>
        <v>-68343.796806789993</v>
      </c>
      <c r="BJ97" s="291">
        <f>SUM(BJ73:BJ96)</f>
        <v>60142.541189999982</v>
      </c>
      <c r="CG97" s="192"/>
      <c r="CH97" s="202"/>
      <c r="CI97" s="208"/>
      <c r="CJ97" s="208"/>
      <c r="CK97" s="208"/>
      <c r="CL97" s="208"/>
      <c r="CM97" s="208"/>
      <c r="CN97" s="208"/>
      <c r="CO97" s="208"/>
      <c r="CP97" s="208"/>
      <c r="CQ97" s="208"/>
      <c r="CR97" s="208"/>
      <c r="CS97" s="208"/>
      <c r="CT97" s="208"/>
      <c r="CU97" s="208"/>
      <c r="CV97" s="208"/>
      <c r="CW97" s="208"/>
      <c r="CX97" s="208"/>
      <c r="CY97" s="208"/>
      <c r="CZ97" s="208"/>
      <c r="DA97" s="208"/>
      <c r="DB97" s="208"/>
      <c r="DC97" s="208"/>
      <c r="DD97" s="208"/>
      <c r="DE97" s="208"/>
      <c r="DF97" s="208"/>
      <c r="DG97" s="208"/>
      <c r="DH97" s="208"/>
      <c r="DI97" s="208"/>
      <c r="DJ97" s="208"/>
      <c r="DK97" s="208"/>
      <c r="DL97" s="208"/>
      <c r="DM97" s="208"/>
      <c r="DN97" s="180"/>
    </row>
    <row r="98" spans="2:118" ht="15.4" x14ac:dyDescent="0.45">
      <c r="B98" s="246"/>
      <c r="C98" s="514"/>
      <c r="D98" s="515"/>
      <c r="E98" s="515"/>
      <c r="F98" s="515"/>
      <c r="G98" s="515"/>
      <c r="H98" s="515"/>
      <c r="I98" s="515"/>
      <c r="J98" s="515"/>
      <c r="K98" s="515"/>
      <c r="L98" s="515"/>
      <c r="M98" s="515"/>
      <c r="N98" s="515"/>
      <c r="O98" s="515"/>
      <c r="P98" s="516"/>
      <c r="Q98" s="247"/>
      <c r="X98" s="283"/>
      <c r="Y98" s="284"/>
      <c r="Z98" s="284"/>
      <c r="AA98" s="284"/>
      <c r="AB98" s="284"/>
      <c r="AC98" s="284"/>
      <c r="AD98" s="284"/>
      <c r="AE98" s="284"/>
      <c r="AF98" s="284"/>
      <c r="AG98" s="284"/>
      <c r="AH98" s="284"/>
      <c r="AI98" s="284"/>
      <c r="AJ98" s="284"/>
      <c r="AK98" s="284"/>
      <c r="AL98" s="284"/>
      <c r="AM98" s="284"/>
      <c r="AN98" s="284"/>
      <c r="AO98" s="284"/>
      <c r="AP98" s="284"/>
      <c r="AQ98" s="284"/>
      <c r="AR98" s="284"/>
      <c r="AS98" s="284"/>
      <c r="AT98" s="284"/>
      <c r="AU98" s="284"/>
      <c r="AV98" s="284"/>
      <c r="AW98" s="284"/>
      <c r="AX98" s="284"/>
      <c r="AY98" s="284"/>
      <c r="AZ98" s="284"/>
      <c r="BA98" s="284"/>
      <c r="BB98" s="284"/>
      <c r="BC98" s="284"/>
      <c r="BD98" s="284"/>
      <c r="BE98" s="286"/>
      <c r="BF98" s="286"/>
      <c r="BG98" s="292"/>
      <c r="BH98" s="293"/>
      <c r="BI98" s="293"/>
      <c r="BJ98" s="294"/>
      <c r="CG98" s="203"/>
      <c r="CH98" s="204"/>
      <c r="CI98" s="204"/>
      <c r="CJ98" s="204"/>
      <c r="CK98" s="204"/>
      <c r="CL98" s="204"/>
      <c r="CM98" s="204"/>
      <c r="CN98" s="204"/>
      <c r="CO98" s="204"/>
      <c r="CP98" s="204"/>
      <c r="CQ98" s="204"/>
      <c r="CR98" s="204"/>
      <c r="CS98" s="204"/>
      <c r="CT98" s="204"/>
      <c r="CU98" s="204"/>
      <c r="CV98" s="204"/>
      <c r="CW98" s="204"/>
      <c r="CX98" s="204"/>
      <c r="CY98" s="204"/>
      <c r="CZ98" s="204"/>
      <c r="DA98" s="204"/>
      <c r="DB98" s="204"/>
      <c r="DC98" s="204"/>
      <c r="DD98" s="204"/>
      <c r="DE98" s="204"/>
      <c r="DF98" s="204"/>
      <c r="DG98" s="204"/>
      <c r="DH98" s="204"/>
      <c r="DI98" s="204"/>
      <c r="DJ98" s="204"/>
      <c r="DK98" s="204"/>
      <c r="DL98" s="204"/>
      <c r="DM98" s="204"/>
      <c r="DN98" s="180"/>
    </row>
    <row r="99" spans="2:118" ht="15.4" x14ac:dyDescent="0.45">
      <c r="B99" s="246"/>
      <c r="C99" s="517"/>
      <c r="D99" s="518"/>
      <c r="E99" s="518"/>
      <c r="F99" s="518"/>
      <c r="G99" s="518"/>
      <c r="H99" s="518"/>
      <c r="I99" s="518"/>
      <c r="J99" s="518"/>
      <c r="K99" s="518"/>
      <c r="L99" s="518"/>
      <c r="M99" s="518"/>
      <c r="N99" s="518"/>
      <c r="O99" s="518"/>
      <c r="P99" s="519"/>
      <c r="Q99" s="247"/>
      <c r="X99" s="296"/>
      <c r="Y99" s="297"/>
      <c r="Z99" s="297"/>
      <c r="AA99" s="297"/>
      <c r="AB99" s="297"/>
      <c r="AC99" s="297"/>
      <c r="AD99" s="297"/>
      <c r="AE99" s="297"/>
      <c r="AF99" s="297"/>
      <c r="AG99" s="297"/>
      <c r="AH99" s="297"/>
      <c r="AI99" s="297"/>
      <c r="AJ99" s="297"/>
      <c r="AK99" s="297"/>
      <c r="AL99" s="297"/>
      <c r="AM99" s="297"/>
      <c r="AN99" s="298"/>
      <c r="AO99" s="299"/>
      <c r="AP99" s="299"/>
      <c r="AQ99" s="299"/>
      <c r="AR99" s="299"/>
      <c r="AS99" s="299"/>
      <c r="AT99" s="299"/>
      <c r="AU99" s="299"/>
      <c r="AV99" s="299"/>
      <c r="AW99" s="299"/>
      <c r="AX99" s="299"/>
      <c r="AY99" s="299"/>
      <c r="AZ99" s="299"/>
      <c r="BA99" s="299"/>
      <c r="BB99" s="299"/>
      <c r="BC99" s="299"/>
      <c r="BD99" s="299"/>
      <c r="BE99" s="299"/>
      <c r="BF99" s="39"/>
      <c r="BG99" s="39"/>
      <c r="BH99" s="39"/>
      <c r="BI99" s="39"/>
      <c r="BJ99" s="247"/>
      <c r="CG99" s="210"/>
      <c r="CH99" s="211"/>
      <c r="CI99" s="211"/>
      <c r="CJ99" s="211"/>
      <c r="CK99" s="211"/>
      <c r="CL99" s="211"/>
      <c r="CM99" s="211"/>
      <c r="CN99" s="211"/>
      <c r="CO99" s="211"/>
      <c r="CP99" s="211"/>
      <c r="CQ99" s="211"/>
      <c r="CR99" s="211"/>
      <c r="CS99" s="211"/>
      <c r="CT99" s="211"/>
      <c r="CU99" s="211"/>
      <c r="CV99" s="211"/>
      <c r="CW99" s="212"/>
      <c r="CX99" s="213"/>
      <c r="CY99" s="213"/>
      <c r="CZ99" s="213"/>
      <c r="DA99" s="213"/>
      <c r="DB99" s="213"/>
      <c r="DC99" s="213"/>
      <c r="DD99" s="213"/>
      <c r="DE99" s="213"/>
      <c r="DF99" s="213"/>
      <c r="DG99" s="213"/>
      <c r="DH99" s="213"/>
      <c r="DI99" s="213"/>
      <c r="DJ99" s="213"/>
      <c r="DK99" s="213"/>
      <c r="DL99" s="213"/>
      <c r="DM99" s="213"/>
      <c r="DN99" s="180"/>
    </row>
    <row r="100" spans="2:118" ht="15.75" thickBot="1" x14ac:dyDescent="0.5">
      <c r="B100" s="246"/>
      <c r="C100" s="39"/>
      <c r="D100" s="39"/>
      <c r="E100" s="39"/>
      <c r="F100" s="39"/>
      <c r="G100" s="39"/>
      <c r="H100" s="39"/>
      <c r="I100" s="39"/>
      <c r="J100" s="308"/>
      <c r="K100" s="309"/>
      <c r="L100" s="309"/>
      <c r="M100" s="309"/>
      <c r="N100" s="309"/>
      <c r="O100" s="309"/>
      <c r="P100" s="309"/>
      <c r="Q100" s="247"/>
      <c r="X100" s="246" t="s">
        <v>133</v>
      </c>
      <c r="Y100" s="39"/>
      <c r="Z100" s="39"/>
      <c r="AA100" s="39"/>
      <c r="AB100" s="39"/>
      <c r="AC100" s="39"/>
      <c r="AD100" s="39"/>
      <c r="AE100" s="39"/>
      <c r="AF100" s="39"/>
      <c r="AG100" s="39"/>
      <c r="AH100" s="39"/>
      <c r="AI100" s="39"/>
      <c r="AJ100" s="39"/>
      <c r="AK100" s="39"/>
      <c r="AL100" s="39"/>
      <c r="AM100" s="39"/>
      <c r="AN100" s="39"/>
      <c r="AO100" s="39"/>
      <c r="AP100" s="39"/>
      <c r="AQ100" s="39"/>
      <c r="AR100" s="39"/>
      <c r="AS100" s="39"/>
      <c r="AT100" s="39"/>
      <c r="AU100" s="39"/>
      <c r="AV100" s="39"/>
      <c r="AW100" s="39"/>
      <c r="AX100" s="39"/>
      <c r="AY100" s="39"/>
      <c r="AZ100" s="39"/>
      <c r="BA100" s="39"/>
      <c r="BB100" s="39"/>
      <c r="BC100" s="39"/>
      <c r="BD100" s="39"/>
      <c r="BE100" s="39"/>
      <c r="BF100" s="39"/>
      <c r="BG100" s="39"/>
      <c r="BH100" s="39"/>
      <c r="BI100" s="39"/>
      <c r="BJ100" s="247"/>
      <c r="CG100" s="192" t="s">
        <v>133</v>
      </c>
      <c r="CH100" s="188"/>
      <c r="CI100" s="188"/>
      <c r="CJ100" s="188"/>
      <c r="CK100" s="188"/>
      <c r="CL100" s="188"/>
      <c r="CM100" s="188"/>
      <c r="CN100" s="188"/>
      <c r="CO100" s="188"/>
      <c r="CP100" s="188"/>
      <c r="CQ100" s="188"/>
      <c r="CR100" s="188"/>
      <c r="CS100" s="188"/>
      <c r="CT100" s="188"/>
      <c r="CU100" s="188"/>
      <c r="CV100" s="188"/>
      <c r="CW100" s="188"/>
      <c r="CX100" s="188"/>
      <c r="CY100" s="188"/>
      <c r="CZ100" s="188"/>
      <c r="DA100" s="188"/>
      <c r="DB100" s="188"/>
      <c r="DC100" s="188"/>
      <c r="DD100" s="188"/>
      <c r="DE100" s="188"/>
      <c r="DF100" s="188"/>
      <c r="DG100" s="188"/>
      <c r="DH100" s="188"/>
      <c r="DI100" s="188"/>
      <c r="DJ100" s="188"/>
      <c r="DK100" s="188"/>
      <c r="DL100" s="188"/>
      <c r="DM100" s="188"/>
      <c r="DN100" s="180"/>
    </row>
    <row r="101" spans="2:118" ht="15.4" x14ac:dyDescent="0.45">
      <c r="B101" s="239" t="str">
        <f>"Version: " &amp; Version</f>
        <v>Version: 07312025-FINAL</v>
      </c>
      <c r="C101" s="240"/>
      <c r="D101" s="240"/>
      <c r="E101" s="240"/>
      <c r="F101" s="240"/>
      <c r="G101" s="240"/>
      <c r="H101" s="240"/>
      <c r="I101" s="240"/>
      <c r="J101" s="144"/>
      <c r="K101" s="144"/>
      <c r="L101" s="144"/>
      <c r="M101" s="144"/>
      <c r="N101" s="144"/>
      <c r="O101" s="144"/>
      <c r="P101" s="144"/>
      <c r="Q101" s="241"/>
      <c r="X101" s="246"/>
      <c r="Y101" s="39"/>
      <c r="Z101" s="264">
        <f t="shared" ref="Z101:BC101" si="175">IFERROR(SUMIF(Z104:Z127,"&gt;0",Z104:Z127)/-SUMIF(Z104:Z127,"&lt;0",Z104:Z127),"")</f>
        <v>0.87371237090337239</v>
      </c>
      <c r="AA101" s="264">
        <f t="shared" si="175"/>
        <v>0.88509563858960749</v>
      </c>
      <c r="AB101" s="264">
        <f t="shared" si="175"/>
        <v>0.83629455595432911</v>
      </c>
      <c r="AC101" s="264">
        <f t="shared" si="175"/>
        <v>0.90630287621196859</v>
      </c>
      <c r="AD101" s="264">
        <f t="shared" si="175"/>
        <v>0.57176446005249937</v>
      </c>
      <c r="AE101" s="264">
        <f t="shared" si="175"/>
        <v>0</v>
      </c>
      <c r="AF101" s="264">
        <f t="shared" si="175"/>
        <v>1.7532963888056106</v>
      </c>
      <c r="AG101" s="264">
        <f t="shared" si="175"/>
        <v>0.88294404337850318</v>
      </c>
      <c r="AH101" s="264">
        <f t="shared" si="175"/>
        <v>0.88000000000106404</v>
      </c>
      <c r="AI101" s="264">
        <f t="shared" si="175"/>
        <v>0.87999999999859124</v>
      </c>
      <c r="AJ101" s="264">
        <f t="shared" si="175"/>
        <v>0.86129109252406977</v>
      </c>
      <c r="AK101" s="264">
        <f t="shared" si="175"/>
        <v>0.22317277313935396</v>
      </c>
      <c r="AL101" s="264">
        <f t="shared" si="175"/>
        <v>1.7874415731102955</v>
      </c>
      <c r="AM101" s="264">
        <f t="shared" si="175"/>
        <v>1.3183176894979984</v>
      </c>
      <c r="AN101" s="264">
        <f t="shared" si="175"/>
        <v>0.88168876738806135</v>
      </c>
      <c r="AO101" s="264">
        <f t="shared" si="175"/>
        <v>0.88126113014603435</v>
      </c>
      <c r="AP101" s="264">
        <f t="shared" si="175"/>
        <v>0.86129109252406977</v>
      </c>
      <c r="AQ101" s="264">
        <f t="shared" si="175"/>
        <v>0.88000000000035994</v>
      </c>
      <c r="AR101" s="264">
        <f t="shared" si="175"/>
        <v>0.56076939523973213</v>
      </c>
      <c r="AS101" s="264">
        <f t="shared" si="175"/>
        <v>1.1478207531806139</v>
      </c>
      <c r="AT101" s="264">
        <f t="shared" si="175"/>
        <v>0.88000000000074108</v>
      </c>
      <c r="AU101" s="264">
        <f t="shared" si="175"/>
        <v>0.87538907199928417</v>
      </c>
      <c r="AV101" s="264">
        <f t="shared" si="175"/>
        <v>0.87831446723582551</v>
      </c>
      <c r="AW101" s="264">
        <f t="shared" si="175"/>
        <v>0.86748933248871352</v>
      </c>
      <c r="AX101" s="264">
        <f t="shared" si="175"/>
        <v>0.88000000000035961</v>
      </c>
      <c r="AY101" s="264">
        <f t="shared" si="175"/>
        <v>0</v>
      </c>
      <c r="AZ101" s="264">
        <f t="shared" si="175"/>
        <v>0.49619112999999998</v>
      </c>
      <c r="BA101" s="264">
        <f t="shared" si="175"/>
        <v>2.8399379640608329</v>
      </c>
      <c r="BB101" s="264">
        <f t="shared" si="175"/>
        <v>0.88000000000247802</v>
      </c>
      <c r="BC101" s="264">
        <f t="shared" si="175"/>
        <v>0.87831446723971218</v>
      </c>
      <c r="BD101" s="39"/>
      <c r="BE101" s="39"/>
      <c r="BF101" s="39"/>
      <c r="BG101" s="43"/>
      <c r="BH101" s="39"/>
      <c r="BI101" s="39"/>
      <c r="BJ101" s="247"/>
      <c r="CG101" s="192"/>
      <c r="CH101" s="188"/>
      <c r="CI101" s="193"/>
      <c r="CJ101" s="193"/>
      <c r="CK101" s="193"/>
      <c r="CL101" s="193"/>
      <c r="CM101" s="193"/>
      <c r="CN101" s="193"/>
      <c r="CO101" s="193"/>
      <c r="CP101" s="193"/>
      <c r="CQ101" s="193"/>
      <c r="CR101" s="193"/>
      <c r="CS101" s="193"/>
      <c r="CT101" s="193"/>
      <c r="CU101" s="193"/>
      <c r="CV101" s="193"/>
      <c r="CW101" s="193"/>
      <c r="CX101" s="193"/>
      <c r="CY101" s="193"/>
      <c r="CZ101" s="193"/>
      <c r="DA101" s="193"/>
      <c r="DB101" s="193"/>
      <c r="DC101" s="193"/>
      <c r="DD101" s="193"/>
      <c r="DE101" s="193"/>
      <c r="DF101" s="193"/>
      <c r="DG101" s="193"/>
      <c r="DH101" s="193"/>
      <c r="DI101" s="193"/>
      <c r="DJ101" s="193"/>
      <c r="DK101" s="193"/>
      <c r="DL101" s="193"/>
      <c r="DM101" s="188"/>
      <c r="DN101" s="180"/>
    </row>
    <row r="102" spans="2:118" ht="15.4" x14ac:dyDescent="0.45">
      <c r="B102" s="242"/>
      <c r="C102" s="88"/>
      <c r="D102" s="88"/>
      <c r="E102" s="88"/>
      <c r="F102" s="88"/>
      <c r="G102" s="88"/>
      <c r="H102" s="242" t="s">
        <v>134</v>
      </c>
      <c r="I102" s="88"/>
      <c r="J102" s="88"/>
      <c r="K102" s="88"/>
      <c r="L102" s="88"/>
      <c r="M102" s="88"/>
      <c r="N102" s="88"/>
      <c r="O102" s="88"/>
      <c r="P102" s="88"/>
      <c r="Q102" s="243"/>
      <c r="R102" s="234" t="str">
        <f>IF(S140&lt;T87*12,"&lt;&lt;&lt; Information may be Required. Refer to Notes below.","")</f>
        <v/>
      </c>
      <c r="T102" s="235"/>
      <c r="X102" s="246"/>
      <c r="Y102" s="248" t="s">
        <v>93</v>
      </c>
      <c r="Z102" s="62">
        <v>1</v>
      </c>
      <c r="AA102" s="62">
        <v>2</v>
      </c>
      <c r="AB102" s="62">
        <v>3</v>
      </c>
      <c r="AC102" s="62">
        <v>4</v>
      </c>
      <c r="AD102" s="62">
        <v>5</v>
      </c>
      <c r="AE102" s="62">
        <v>6</v>
      </c>
      <c r="AF102" s="62">
        <v>7</v>
      </c>
      <c r="AG102" s="62">
        <v>8</v>
      </c>
      <c r="AH102" s="62">
        <v>9</v>
      </c>
      <c r="AI102" s="62">
        <v>10</v>
      </c>
      <c r="AJ102" s="62">
        <v>11</v>
      </c>
      <c r="AK102" s="62">
        <v>12</v>
      </c>
      <c r="AL102" s="62">
        <v>13</v>
      </c>
      <c r="AM102" s="62">
        <v>14</v>
      </c>
      <c r="AN102" s="62">
        <v>15</v>
      </c>
      <c r="AO102" s="62">
        <v>16</v>
      </c>
      <c r="AP102" s="62">
        <v>17</v>
      </c>
      <c r="AQ102" s="62">
        <v>18</v>
      </c>
      <c r="AR102" s="62">
        <v>19</v>
      </c>
      <c r="AS102" s="62">
        <v>20</v>
      </c>
      <c r="AT102" s="62">
        <v>21</v>
      </c>
      <c r="AU102" s="62">
        <v>22</v>
      </c>
      <c r="AV102" s="62">
        <v>23</v>
      </c>
      <c r="AW102" s="62">
        <v>24</v>
      </c>
      <c r="AX102" s="62">
        <v>25</v>
      </c>
      <c r="AY102" s="62">
        <v>26</v>
      </c>
      <c r="AZ102" s="62">
        <v>27</v>
      </c>
      <c r="BA102" s="62">
        <v>28</v>
      </c>
      <c r="BB102" s="62">
        <v>29</v>
      </c>
      <c r="BC102" s="62">
        <v>30</v>
      </c>
      <c r="BD102" s="39"/>
      <c r="BE102" s="484" t="s">
        <v>94</v>
      </c>
      <c r="BF102" s="495"/>
      <c r="BG102" s="266" t="s">
        <v>95</v>
      </c>
      <c r="BH102" s="266" t="s">
        <v>96</v>
      </c>
      <c r="BI102" s="266" t="s">
        <v>97</v>
      </c>
      <c r="BJ102" s="267" t="s">
        <v>98</v>
      </c>
      <c r="CG102" s="192"/>
      <c r="CH102" s="194" t="s">
        <v>93</v>
      </c>
      <c r="CI102" s="195">
        <v>1</v>
      </c>
      <c r="CJ102" s="195">
        <v>2</v>
      </c>
      <c r="CK102" s="195">
        <v>3</v>
      </c>
      <c r="CL102" s="195">
        <v>4</v>
      </c>
      <c r="CM102" s="195">
        <v>5</v>
      </c>
      <c r="CN102" s="195">
        <v>6</v>
      </c>
      <c r="CO102" s="195">
        <v>7</v>
      </c>
      <c r="CP102" s="195">
        <v>8</v>
      </c>
      <c r="CQ102" s="195">
        <v>9</v>
      </c>
      <c r="CR102" s="195">
        <v>10</v>
      </c>
      <c r="CS102" s="195">
        <v>11</v>
      </c>
      <c r="CT102" s="195">
        <v>12</v>
      </c>
      <c r="CU102" s="195">
        <v>13</v>
      </c>
      <c r="CV102" s="195">
        <v>14</v>
      </c>
      <c r="CW102" s="195">
        <v>15</v>
      </c>
      <c r="CX102" s="195">
        <v>16</v>
      </c>
      <c r="CY102" s="195">
        <v>17</v>
      </c>
      <c r="CZ102" s="195">
        <v>18</v>
      </c>
      <c r="DA102" s="195">
        <v>19</v>
      </c>
      <c r="DB102" s="195">
        <v>20</v>
      </c>
      <c r="DC102" s="195">
        <v>21</v>
      </c>
      <c r="DD102" s="195">
        <v>22</v>
      </c>
      <c r="DE102" s="195">
        <v>23</v>
      </c>
      <c r="DF102" s="195">
        <v>24</v>
      </c>
      <c r="DG102" s="195">
        <v>25</v>
      </c>
      <c r="DH102" s="195">
        <v>26</v>
      </c>
      <c r="DI102" s="195">
        <v>27</v>
      </c>
      <c r="DJ102" s="195">
        <v>28</v>
      </c>
      <c r="DK102" s="195">
        <v>29</v>
      </c>
      <c r="DL102" s="195">
        <v>30</v>
      </c>
      <c r="DM102" s="188"/>
      <c r="DN102" s="180"/>
    </row>
    <row r="103" spans="2:118" ht="15.4" x14ac:dyDescent="0.45">
      <c r="B103" s="242"/>
      <c r="C103" s="88"/>
      <c r="D103" s="88"/>
      <c r="E103" s="88"/>
      <c r="F103" s="88"/>
      <c r="G103" s="88"/>
      <c r="H103" s="242" t="str">
        <f>"Operational Information - Maintenance Profile"</f>
        <v>Operational Information - Maintenance Profile</v>
      </c>
      <c r="I103" s="88"/>
      <c r="J103" s="88"/>
      <c r="K103" s="88"/>
      <c r="L103" s="88"/>
      <c r="M103" s="88"/>
      <c r="N103" s="88"/>
      <c r="O103" s="88"/>
      <c r="P103" s="88"/>
      <c r="Q103" s="243"/>
      <c r="R103" s="234"/>
      <c r="T103" s="235"/>
      <c r="X103" s="246"/>
      <c r="Y103" s="248"/>
      <c r="Z103" s="62" t="str">
        <f>VLOOKUP(WEEKDAY(CONCATENATE("1","/",Z102,"/",$AJ$6)),$BY$11:$BZ$17,2,FALSE)</f>
        <v>Sun</v>
      </c>
      <c r="AA103" s="62" t="str">
        <f t="shared" ref="AA103" si="176">VLOOKUP(WEEKDAY(CONCATENATE("1","/",AA102,"/",$AJ$6)),$BY$11:$BZ$17,2,FALSE)</f>
        <v>Mon</v>
      </c>
      <c r="AB103" s="62" t="str">
        <f t="shared" ref="AB103" si="177">VLOOKUP(WEEKDAY(CONCATENATE("1","/",AB102,"/",$AJ$6)),$BY$11:$BZ$17,2,FALSE)</f>
        <v>Tues</v>
      </c>
      <c r="AC103" s="62" t="str">
        <f t="shared" ref="AC103" si="178">VLOOKUP(WEEKDAY(CONCATENATE("1","/",AC102,"/",$AJ$6)),$BY$11:$BZ$17,2,FALSE)</f>
        <v>Wed</v>
      </c>
      <c r="AD103" s="62" t="str">
        <f t="shared" ref="AD103" si="179">VLOOKUP(WEEKDAY(CONCATENATE("1","/",AD102,"/",$AJ$6)),$BY$11:$BZ$17,2,FALSE)</f>
        <v>Thur</v>
      </c>
      <c r="AE103" s="62" t="str">
        <f t="shared" ref="AE103" si="180">VLOOKUP(WEEKDAY(CONCATENATE("1","/",AE102,"/",$AJ$6)),$BY$11:$BZ$17,2,FALSE)</f>
        <v>Fri</v>
      </c>
      <c r="AF103" s="62" t="str">
        <f t="shared" ref="AF103" si="181">VLOOKUP(WEEKDAY(CONCATENATE("1","/",AF102,"/",$AJ$6)),$BY$11:$BZ$17,2,FALSE)</f>
        <v>Sat</v>
      </c>
      <c r="AG103" s="62" t="str">
        <f>Z103</f>
        <v>Sun</v>
      </c>
      <c r="AH103" s="62" t="str">
        <f t="shared" ref="AH103:BC103" si="182">AA103</f>
        <v>Mon</v>
      </c>
      <c r="AI103" s="62" t="str">
        <f t="shared" si="182"/>
        <v>Tues</v>
      </c>
      <c r="AJ103" s="62" t="str">
        <f t="shared" si="182"/>
        <v>Wed</v>
      </c>
      <c r="AK103" s="62" t="str">
        <f t="shared" si="182"/>
        <v>Thur</v>
      </c>
      <c r="AL103" s="62" t="str">
        <f t="shared" si="182"/>
        <v>Fri</v>
      </c>
      <c r="AM103" s="62" t="str">
        <f t="shared" si="182"/>
        <v>Sat</v>
      </c>
      <c r="AN103" s="62" t="str">
        <f t="shared" si="182"/>
        <v>Sun</v>
      </c>
      <c r="AO103" s="62" t="str">
        <f t="shared" si="182"/>
        <v>Mon</v>
      </c>
      <c r="AP103" s="62" t="str">
        <f t="shared" si="182"/>
        <v>Tues</v>
      </c>
      <c r="AQ103" s="62" t="str">
        <f t="shared" si="182"/>
        <v>Wed</v>
      </c>
      <c r="AR103" s="62" t="str">
        <f t="shared" si="182"/>
        <v>Thur</v>
      </c>
      <c r="AS103" s="62" t="str">
        <f t="shared" si="182"/>
        <v>Fri</v>
      </c>
      <c r="AT103" s="62" t="str">
        <f t="shared" si="182"/>
        <v>Sat</v>
      </c>
      <c r="AU103" s="62" t="str">
        <f t="shared" si="182"/>
        <v>Sun</v>
      </c>
      <c r="AV103" s="62" t="str">
        <f t="shared" si="182"/>
        <v>Mon</v>
      </c>
      <c r="AW103" s="62" t="str">
        <f t="shared" si="182"/>
        <v>Tues</v>
      </c>
      <c r="AX103" s="62" t="str">
        <f t="shared" si="182"/>
        <v>Wed</v>
      </c>
      <c r="AY103" s="62" t="str">
        <f t="shared" si="182"/>
        <v>Thur</v>
      </c>
      <c r="AZ103" s="62" t="str">
        <f t="shared" si="182"/>
        <v>Fri</v>
      </c>
      <c r="BA103" s="62" t="str">
        <f t="shared" si="182"/>
        <v>Sat</v>
      </c>
      <c r="BB103" s="62" t="str">
        <f t="shared" si="182"/>
        <v>Sun</v>
      </c>
      <c r="BC103" s="62" t="str">
        <f t="shared" si="182"/>
        <v>Mon</v>
      </c>
      <c r="BD103" s="39"/>
      <c r="BE103" s="484" t="s">
        <v>113</v>
      </c>
      <c r="BF103" s="495"/>
      <c r="BG103" s="266" t="s">
        <v>43</v>
      </c>
      <c r="BH103" s="266" t="s">
        <v>43</v>
      </c>
      <c r="BI103" s="266" t="s">
        <v>43</v>
      </c>
      <c r="BJ103" s="267" t="s">
        <v>43</v>
      </c>
      <c r="CG103" s="192"/>
      <c r="CH103" s="194"/>
      <c r="CI103" s="195" t="str">
        <f>Z103</f>
        <v>Sun</v>
      </c>
      <c r="CJ103" s="195" t="str">
        <f t="shared" ref="CJ103:DL103" si="183">AA103</f>
        <v>Mon</v>
      </c>
      <c r="CK103" s="195" t="str">
        <f t="shared" si="183"/>
        <v>Tues</v>
      </c>
      <c r="CL103" s="195" t="str">
        <f t="shared" si="183"/>
        <v>Wed</v>
      </c>
      <c r="CM103" s="195" t="str">
        <f t="shared" si="183"/>
        <v>Thur</v>
      </c>
      <c r="CN103" s="195" t="str">
        <f t="shared" si="183"/>
        <v>Fri</v>
      </c>
      <c r="CO103" s="195" t="str">
        <f t="shared" si="183"/>
        <v>Sat</v>
      </c>
      <c r="CP103" s="195" t="str">
        <f t="shared" si="183"/>
        <v>Sun</v>
      </c>
      <c r="CQ103" s="195" t="str">
        <f t="shared" si="183"/>
        <v>Mon</v>
      </c>
      <c r="CR103" s="195" t="str">
        <f t="shared" si="183"/>
        <v>Tues</v>
      </c>
      <c r="CS103" s="195" t="str">
        <f t="shared" si="183"/>
        <v>Wed</v>
      </c>
      <c r="CT103" s="195" t="str">
        <f t="shared" si="183"/>
        <v>Thur</v>
      </c>
      <c r="CU103" s="195" t="str">
        <f t="shared" si="183"/>
        <v>Fri</v>
      </c>
      <c r="CV103" s="195" t="str">
        <f t="shared" si="183"/>
        <v>Sat</v>
      </c>
      <c r="CW103" s="195" t="str">
        <f t="shared" si="183"/>
        <v>Sun</v>
      </c>
      <c r="CX103" s="195" t="str">
        <f t="shared" si="183"/>
        <v>Mon</v>
      </c>
      <c r="CY103" s="195" t="str">
        <f t="shared" si="183"/>
        <v>Tues</v>
      </c>
      <c r="CZ103" s="195" t="str">
        <f t="shared" si="183"/>
        <v>Wed</v>
      </c>
      <c r="DA103" s="195" t="str">
        <f t="shared" si="183"/>
        <v>Thur</v>
      </c>
      <c r="DB103" s="195" t="str">
        <f t="shared" si="183"/>
        <v>Fri</v>
      </c>
      <c r="DC103" s="195" t="str">
        <f t="shared" si="183"/>
        <v>Sat</v>
      </c>
      <c r="DD103" s="195" t="str">
        <f t="shared" si="183"/>
        <v>Sun</v>
      </c>
      <c r="DE103" s="195" t="str">
        <f t="shared" si="183"/>
        <v>Mon</v>
      </c>
      <c r="DF103" s="195" t="str">
        <f t="shared" si="183"/>
        <v>Tues</v>
      </c>
      <c r="DG103" s="195" t="str">
        <f t="shared" si="183"/>
        <v>Wed</v>
      </c>
      <c r="DH103" s="195" t="str">
        <f t="shared" si="183"/>
        <v>Thur</v>
      </c>
      <c r="DI103" s="195" t="str">
        <f t="shared" si="183"/>
        <v>Fri</v>
      </c>
      <c r="DJ103" s="195" t="str">
        <f t="shared" si="183"/>
        <v>Sat</v>
      </c>
      <c r="DK103" s="195" t="str">
        <f t="shared" si="183"/>
        <v>Sun</v>
      </c>
      <c r="DL103" s="195" t="str">
        <f t="shared" si="183"/>
        <v>Mon</v>
      </c>
      <c r="DM103" s="188"/>
      <c r="DN103" s="180"/>
    </row>
    <row r="104" spans="2:118" ht="15.4" x14ac:dyDescent="0.45">
      <c r="B104" s="242"/>
      <c r="C104" s="47" t="s">
        <v>26</v>
      </c>
      <c r="D104" s="37"/>
      <c r="E104" s="462" t="str">
        <f>IF(ProjTitle="","Auto-Filled",ProjTitle)</f>
        <v>River Mill Storage, LLC</v>
      </c>
      <c r="F104" s="500"/>
      <c r="G104" s="500"/>
      <c r="H104" s="500"/>
      <c r="I104" s="500"/>
      <c r="J104" s="500"/>
      <c r="K104" s="48"/>
      <c r="L104" s="53"/>
      <c r="M104" s="48"/>
      <c r="N104" s="48"/>
      <c r="O104" s="48"/>
      <c r="P104" s="48"/>
      <c r="Q104" s="243"/>
      <c r="X104" s="246"/>
      <c r="Y104" s="268">
        <v>1</v>
      </c>
      <c r="Z104" s="269">
        <v>0</v>
      </c>
      <c r="AA104" s="269">
        <v>-500</v>
      </c>
      <c r="AB104" s="269">
        <v>0</v>
      </c>
      <c r="AC104" s="269">
        <v>-158.82331818</v>
      </c>
      <c r="AD104" s="269">
        <v>0</v>
      </c>
      <c r="AE104" s="269">
        <v>0</v>
      </c>
      <c r="AF104" s="269">
        <v>0</v>
      </c>
      <c r="AG104" s="269">
        <v>-264.07074999999998</v>
      </c>
      <c r="AH104" s="269">
        <v>0</v>
      </c>
      <c r="AI104" s="269">
        <v>0</v>
      </c>
      <c r="AJ104" s="269">
        <v>0</v>
      </c>
      <c r="AK104" s="269">
        <v>0</v>
      </c>
      <c r="AL104" s="269">
        <v>0</v>
      </c>
      <c r="AM104" s="269">
        <v>0</v>
      </c>
      <c r="AN104" s="269">
        <v>0</v>
      </c>
      <c r="AO104" s="269">
        <v>-500</v>
      </c>
      <c r="AP104" s="269">
        <v>0</v>
      </c>
      <c r="AQ104" s="269">
        <v>0</v>
      </c>
      <c r="AR104" s="269">
        <v>0</v>
      </c>
      <c r="AS104" s="269">
        <v>0</v>
      </c>
      <c r="AT104" s="269">
        <v>0</v>
      </c>
      <c r="AU104" s="269">
        <v>0</v>
      </c>
      <c r="AV104" s="269">
        <v>0</v>
      </c>
      <c r="AW104" s="269">
        <v>0</v>
      </c>
      <c r="AX104" s="269">
        <v>0</v>
      </c>
      <c r="AY104" s="269">
        <v>-86.986116480000007</v>
      </c>
      <c r="AZ104" s="269">
        <v>0</v>
      </c>
      <c r="BA104" s="269">
        <v>0</v>
      </c>
      <c r="BB104" s="269">
        <v>0</v>
      </c>
      <c r="BC104" s="269">
        <v>-500</v>
      </c>
      <c r="BD104" s="39"/>
      <c r="BE104" s="493">
        <f>SUM(Z104:BC104)/COUNT(Z$102:BC$102)</f>
        <v>-66.996006155333333</v>
      </c>
      <c r="BF104" s="494">
        <f t="shared" ref="BF104" si="184">SUM(AA104:BC104)/COUNT(AA$40:BC$40)</f>
        <v>-71.781435166428565</v>
      </c>
      <c r="BG104" s="270">
        <f t="shared" ref="BG104:BG110" si="185">SUM($Z104:$BD104)</f>
        <v>-2009.8801846599999</v>
      </c>
      <c r="BH104" s="270">
        <v>0</v>
      </c>
      <c r="BI104" s="271">
        <f>SUMIF(Z104:BD104,"&lt;0",Z104:BD104)</f>
        <v>-2009.8801846599999</v>
      </c>
      <c r="BJ104" s="272">
        <f>SUMIF(Z104:BD104,"&gt;0",Z104:BD104)</f>
        <v>0</v>
      </c>
      <c r="CG104" s="192"/>
      <c r="CH104" s="198">
        <v>1</v>
      </c>
      <c r="CI104" s="199">
        <f>DM96+IF(Z104&lt;0,ABS(Z104*(StorEff1/100)),-1*Z104/(StorEff1/100))</f>
        <v>-26486.594705959342</v>
      </c>
      <c r="CJ104" s="199">
        <f t="shared" ref="CJ104:DL104" si="186">CI127+IF(AA104&lt;0,ABS(AA104*(StorEff1/100)),-1*AA104/(StorEff1/100))</f>
        <v>-26335.074414837782</v>
      </c>
      <c r="CK104" s="199">
        <f t="shared" si="186"/>
        <v>-27160.842273339626</v>
      </c>
      <c r="CL104" s="199">
        <f t="shared" si="186"/>
        <v>-27210.256397552086</v>
      </c>
      <c r="CM104" s="199">
        <f t="shared" si="186"/>
        <v>-27700.869421007465</v>
      </c>
      <c r="CN104" s="199">
        <f t="shared" si="186"/>
        <v>-27352.038360695937</v>
      </c>
      <c r="CO104" s="199">
        <f t="shared" si="186"/>
        <v>-26887.842797919238</v>
      </c>
      <c r="CP104" s="199">
        <f t="shared" si="186"/>
        <v>-27943.476714034645</v>
      </c>
      <c r="CQ104" s="199">
        <f t="shared" si="186"/>
        <v>-28482.716739778349</v>
      </c>
      <c r="CR104" s="199">
        <f t="shared" si="186"/>
        <v>-28782.382325281669</v>
      </c>
      <c r="CS104" s="199">
        <f t="shared" si="186"/>
        <v>-29084.204439766516</v>
      </c>
      <c r="CT104" s="199">
        <f t="shared" si="186"/>
        <v>-29337.399551963033</v>
      </c>
      <c r="CU104" s="199">
        <f t="shared" si="186"/>
        <v>-27961.916273015198</v>
      </c>
      <c r="CV104" s="199">
        <f t="shared" si="186"/>
        <v>-28612.122875289188</v>
      </c>
      <c r="CW104" s="199">
        <f t="shared" si="186"/>
        <v>-30048.387419651885</v>
      </c>
      <c r="CX104" s="199">
        <f t="shared" si="186"/>
        <v>-29915.410979974837</v>
      </c>
      <c r="CY104" s="199">
        <f t="shared" si="186"/>
        <v>-30656.638963990099</v>
      </c>
      <c r="CZ104" s="199">
        <f t="shared" si="186"/>
        <v>-30909.834076186617</v>
      </c>
      <c r="DA104" s="199">
        <f t="shared" si="186"/>
        <v>-31205.239415659835</v>
      </c>
      <c r="DB104" s="199">
        <f t="shared" si="186"/>
        <v>-30829.212792571609</v>
      </c>
      <c r="DC104" s="199">
        <f t="shared" si="186"/>
        <v>-31746.197317488055</v>
      </c>
      <c r="DD104" s="199">
        <f t="shared" si="186"/>
        <v>-31889.613335223716</v>
      </c>
      <c r="DE104" s="199">
        <f t="shared" si="186"/>
        <v>-32179.451018939271</v>
      </c>
      <c r="DF104" s="199">
        <f t="shared" si="186"/>
        <v>-32475.333704005214</v>
      </c>
      <c r="DG104" s="199">
        <f t="shared" si="186"/>
        <v>-32742.714692826612</v>
      </c>
      <c r="DH104" s="199">
        <f t="shared" si="186"/>
        <v>-32962.094166496303</v>
      </c>
      <c r="DI104" s="199">
        <f t="shared" si="186"/>
        <v>-32088.094166496303</v>
      </c>
      <c r="DJ104" s="199">
        <f t="shared" si="186"/>
        <v>-31781.818571530628</v>
      </c>
      <c r="DK104" s="199">
        <f t="shared" si="186"/>
        <v>-33445.084339656984</v>
      </c>
      <c r="DL104" s="199">
        <f t="shared" si="186"/>
        <v>-33308.324999560034</v>
      </c>
      <c r="DM104" s="188"/>
      <c r="DN104" s="180"/>
    </row>
    <row r="105" spans="2:118" ht="15.4" x14ac:dyDescent="0.45">
      <c r="B105" s="242"/>
      <c r="C105" s="50"/>
      <c r="D105" s="88"/>
      <c r="E105" s="88"/>
      <c r="F105" s="88"/>
      <c r="G105" s="88"/>
      <c r="H105" s="88"/>
      <c r="I105" s="88"/>
      <c r="J105" s="48"/>
      <c r="K105" s="88"/>
      <c r="L105" s="48"/>
      <c r="M105" s="88"/>
      <c r="N105" s="88"/>
      <c r="O105" s="88"/>
      <c r="P105" s="88"/>
      <c r="Q105" s="243"/>
      <c r="X105" s="246"/>
      <c r="Y105" s="268">
        <v>2</v>
      </c>
      <c r="Z105" s="269">
        <v>0</v>
      </c>
      <c r="AA105" s="269">
        <v>-500</v>
      </c>
      <c r="AB105" s="269">
        <v>0</v>
      </c>
      <c r="AC105" s="269">
        <v>0</v>
      </c>
      <c r="AD105" s="269">
        <v>0</v>
      </c>
      <c r="AE105" s="269">
        <v>-500</v>
      </c>
      <c r="AF105" s="269">
        <v>-136.36363635999999</v>
      </c>
      <c r="AG105" s="269">
        <v>-500</v>
      </c>
      <c r="AH105" s="269">
        <v>-500</v>
      </c>
      <c r="AI105" s="269">
        <v>-500</v>
      </c>
      <c r="AJ105" s="269">
        <v>0</v>
      </c>
      <c r="AK105" s="269">
        <v>0</v>
      </c>
      <c r="AL105" s="269">
        <v>-55.197034090000002</v>
      </c>
      <c r="AM105" s="269">
        <v>0</v>
      </c>
      <c r="AN105" s="269">
        <v>-127.70711364</v>
      </c>
      <c r="AO105" s="269">
        <v>-500</v>
      </c>
      <c r="AP105" s="269">
        <v>0</v>
      </c>
      <c r="AQ105" s="269">
        <v>0</v>
      </c>
      <c r="AR105" s="269">
        <v>-500</v>
      </c>
      <c r="AS105" s="269">
        <v>0</v>
      </c>
      <c r="AT105" s="269">
        <v>0</v>
      </c>
      <c r="AU105" s="269">
        <v>0</v>
      </c>
      <c r="AV105" s="269">
        <v>0</v>
      </c>
      <c r="AW105" s="269">
        <v>-500</v>
      </c>
      <c r="AX105" s="269">
        <v>0</v>
      </c>
      <c r="AY105" s="269">
        <v>-500</v>
      </c>
      <c r="AZ105" s="269">
        <v>0</v>
      </c>
      <c r="BA105" s="269">
        <v>0</v>
      </c>
      <c r="BB105" s="269">
        <v>0</v>
      </c>
      <c r="BC105" s="269">
        <v>-123.37885227</v>
      </c>
      <c r="BD105" s="39"/>
      <c r="BE105" s="493">
        <f t="shared" ref="BE105:BE127" si="187">SUM(Z105:BC105)/COUNT(Z$102:BC$102)</f>
        <v>-164.75488787866664</v>
      </c>
      <c r="BF105" s="494">
        <f t="shared" ref="BF105:BF127" si="188">SUM(AA105:BC105)/COUNT(AA$40:BC$40)</f>
        <v>-176.52309415571426</v>
      </c>
      <c r="BG105" s="273">
        <f t="shared" si="185"/>
        <v>-4942.6466363599993</v>
      </c>
      <c r="BH105" s="273">
        <v>0</v>
      </c>
      <c r="BI105" s="274">
        <f t="shared" ref="BI105:BI127" si="189">SUMIF(Z105:BD105,"&lt;0",Z105:BD105)</f>
        <v>-4942.6466363599993</v>
      </c>
      <c r="BJ105" s="275">
        <f t="shared" ref="BJ105:BJ127" si="190">SUMIF(Z105:BD105,"&gt;0",Z105:BD105)</f>
        <v>0</v>
      </c>
      <c r="CG105" s="192"/>
      <c r="CH105" s="198">
        <v>2</v>
      </c>
      <c r="CI105" s="199">
        <f t="shared" ref="CI105:CI127" si="191">CI104+IF(Z105&lt;0,ABS(Z105*(StorEff1/100)),-1*Z105/(StorEff1/100))</f>
        <v>-26486.594705959342</v>
      </c>
      <c r="CJ105" s="199">
        <f t="shared" ref="CJ105:CJ127" si="192">CJ104+IF(AA105&lt;0,ABS(AA105*(StorEff1/100)),-1*AA105/(StorEff1/100))</f>
        <v>-25898.074414837782</v>
      </c>
      <c r="CK105" s="199">
        <f t="shared" ref="CK105:CK127" si="193">CK104+IF(AB105&lt;0,ABS(AB105*(StorEff1/100)),-1*AB105/(StorEff1/100))</f>
        <v>-27160.842273339626</v>
      </c>
      <c r="CL105" s="199">
        <f t="shared" ref="CL105:CL127" si="194">CL104+IF(AC105&lt;0,ABS(AC105*(StorEff1/100)),-1*AC105/(StorEff1/100))</f>
        <v>-27210.256397552086</v>
      </c>
      <c r="CM105" s="199">
        <f t="shared" ref="CM105:CM127" si="195">CM104+IF(AD105&lt;0,ABS(AD105*(StorEff1/100)),-1*AD105/(StorEff1/100))</f>
        <v>-27700.869421007465</v>
      </c>
      <c r="CN105" s="199">
        <f t="shared" ref="CN105:CN127" si="196">CN104+IF(AE105&lt;0,ABS(AE105*(StorEff1/100)),-1*AE105/(StorEff1/100))</f>
        <v>-26915.038360695937</v>
      </c>
      <c r="CO105" s="199">
        <f t="shared" ref="CO105:CO127" si="197">CO104+IF(AF105&lt;0,ABS(AF105*(StorEff1/100)),-1*AF105/(StorEff1/100))</f>
        <v>-26768.660979740598</v>
      </c>
      <c r="CP105" s="199">
        <f t="shared" ref="CP105:CP127" si="198">CP104+IF(AG105&lt;0,ABS(AG105*(StorEff1/100)),-1*AG105/(StorEff1/100))</f>
        <v>-27506.476714034645</v>
      </c>
      <c r="CQ105" s="199">
        <f t="shared" ref="CQ105:CQ127" si="199">CQ104+IF(AH105&lt;0,ABS(AH105*(StorEff1/100)),-1*AH105/(StorEff1/100))</f>
        <v>-28045.716739778349</v>
      </c>
      <c r="CR105" s="199">
        <f t="shared" ref="CR105:CR127" si="200">CR104+IF(AI105&lt;0,ABS(AI105*(StorEff1/100)),-1*AI105/(StorEff1/100))</f>
        <v>-28345.382325281669</v>
      </c>
      <c r="CS105" s="199">
        <f t="shared" ref="CS105:CS127" si="201">CS104+IF(AJ105&lt;0,ABS(AJ105*(StorEff1/100)),-1*AJ105/(StorEff1/100))</f>
        <v>-29084.204439766516</v>
      </c>
      <c r="CT105" s="199">
        <f t="shared" ref="CT105:CT127" si="202">CT104+IF(AK105&lt;0,ABS(AK105*(StorEff1/100)),-1*AK105/(StorEff1/100))</f>
        <v>-29337.399551963033</v>
      </c>
      <c r="CU105" s="199">
        <f t="shared" ref="CU105:CU127" si="203">CU104+IF(AL105&lt;0,ABS(AL105*(StorEff1/100)),-1*AL105/(StorEff1/100))</f>
        <v>-27913.674065220537</v>
      </c>
      <c r="CV105" s="199">
        <f t="shared" ref="CV105:CV127" si="204">CV104+IF(AM105&lt;0,ABS(AM105*(StorEff1/100)),-1*AM105/(StorEff1/100))</f>
        <v>-28612.122875289188</v>
      </c>
      <c r="CW105" s="199">
        <f t="shared" ref="CW105:CW127" si="205">CW104+IF(AN105&lt;0,ABS(AN105*(StorEff1/100)),-1*AN105/(StorEff1/100))</f>
        <v>-29936.771402330523</v>
      </c>
      <c r="CX105" s="199">
        <f t="shared" ref="CX105:CX127" si="206">CX104+IF(AO105&lt;0,ABS(AO105*(StorEff1/100)),-1*AO105/(StorEff1/100))</f>
        <v>-29478.410979974837</v>
      </c>
      <c r="CY105" s="199">
        <f t="shared" ref="CY105:CY127" si="207">CY104+IF(AP105&lt;0,ABS(AP105*(StorEff1/100)),-1*AP105/(StorEff1/100))</f>
        <v>-30656.638963990099</v>
      </c>
      <c r="CZ105" s="199">
        <f t="shared" ref="CZ105:CZ127" si="208">CZ104+IF(AQ105&lt;0,ABS(AQ105*(StorEff1/100)),-1*AQ105/(StorEff1/100))</f>
        <v>-30909.834076186617</v>
      </c>
      <c r="DA105" s="199">
        <f t="shared" ref="DA105:DA127" si="209">DA104+IF(AR105&lt;0,ABS(AR105*(StorEff1/100)),-1*AR105/(StorEff1/100))</f>
        <v>-30768.239415659835</v>
      </c>
      <c r="DB105" s="199">
        <f t="shared" ref="DB105:DB127" si="210">DB104+IF(AS105&lt;0,ABS(AS105*(StorEff1/100)),-1*AS105/(StorEff1/100))</f>
        <v>-30829.212792571609</v>
      </c>
      <c r="DC105" s="199">
        <f t="shared" ref="DC105:DC127" si="211">DC104+IF(AT105&lt;0,ABS(AT105*(StorEff1/100)),-1*AT105/(StorEff1/100))</f>
        <v>-31746.197317488055</v>
      </c>
      <c r="DD105" s="199">
        <f t="shared" ref="DD105:DD127" si="212">DD104+IF(AU105&lt;0,ABS(AU105*(StorEff1/100)),-1*AU105/(StorEff1/100))</f>
        <v>-31889.613335223716</v>
      </c>
      <c r="DE105" s="199">
        <f t="shared" ref="DE105:DE127" si="213">DE104+IF(AV105&lt;0,ABS(AV105*(StorEff1/100)),-1*AV105/(StorEff1/100))</f>
        <v>-32179.451018939271</v>
      </c>
      <c r="DF105" s="199">
        <f t="shared" ref="DF105:DF127" si="214">DF104+IF(AW105&lt;0,ABS(AW105*(StorEff1/100)),-1*AW105/(StorEff1/100))</f>
        <v>-32038.333704005214</v>
      </c>
      <c r="DG105" s="199">
        <f t="shared" ref="DG105:DG127" si="215">DG104+IF(AX105&lt;0,ABS(AX105*(StorEff1/100)),-1*AX105/(StorEff1/100))</f>
        <v>-32742.714692826612</v>
      </c>
      <c r="DH105" s="199">
        <f t="shared" ref="DH105:DH127" si="216">DH104+IF(AY105&lt;0,ABS(AY105*(StorEff1/100)),-1*AY105/(StorEff1/100))</f>
        <v>-32525.094166496303</v>
      </c>
      <c r="DI105" s="199">
        <f t="shared" ref="DI105:DI127" si="217">DI104+IF(AZ105&lt;0,ABS(AZ105*(StorEff1/100)),-1*AZ105/(StorEff1/100))</f>
        <v>-32088.094166496303</v>
      </c>
      <c r="DJ105" s="199">
        <f t="shared" ref="DJ105:DJ127" si="218">DJ104+IF(BA105&lt;0,ABS(BA105*(StorEff1/100)),-1*BA105/(StorEff1/100))</f>
        <v>-31781.818571530628</v>
      </c>
      <c r="DK105" s="199">
        <f t="shared" ref="DK105:DK127" si="219">DK104+IF(BB105&lt;0,ABS(BB105*(StorEff1/100)),-1*BB105/(StorEff1/100))</f>
        <v>-33445.084339656984</v>
      </c>
      <c r="DL105" s="199">
        <f t="shared" ref="DL105:DL127" si="220">DL104+IF(BC105&lt;0,ABS(BC105*(StorEff1/100)),-1*BC105/(StorEff1/100))</f>
        <v>-33200.491882676055</v>
      </c>
      <c r="DM105" s="188"/>
      <c r="DN105" s="180"/>
    </row>
    <row r="106" spans="2:118" ht="15.4" x14ac:dyDescent="0.45">
      <c r="B106" s="242"/>
      <c r="C106" s="88"/>
      <c r="D106" s="88"/>
      <c r="E106" s="88"/>
      <c r="F106" s="88"/>
      <c r="G106" s="88"/>
      <c r="H106" s="88"/>
      <c r="I106" s="88"/>
      <c r="J106" s="50"/>
      <c r="K106" s="88"/>
      <c r="L106" s="88"/>
      <c r="M106" s="88"/>
      <c r="N106" s="88"/>
      <c r="O106" s="88"/>
      <c r="P106" s="88"/>
      <c r="Q106" s="243"/>
      <c r="X106" s="246"/>
      <c r="Y106" s="268">
        <v>3</v>
      </c>
      <c r="Z106" s="269">
        <v>0</v>
      </c>
      <c r="AA106" s="269">
        <v>-500</v>
      </c>
      <c r="AB106" s="269">
        <v>-271.64520739</v>
      </c>
      <c r="AC106" s="269">
        <v>-500</v>
      </c>
      <c r="AD106" s="269">
        <v>0</v>
      </c>
      <c r="AE106" s="269">
        <v>0</v>
      </c>
      <c r="AF106" s="269">
        <v>0</v>
      </c>
      <c r="AG106" s="269">
        <v>-500</v>
      </c>
      <c r="AH106" s="269">
        <v>-500</v>
      </c>
      <c r="AI106" s="269">
        <v>-500</v>
      </c>
      <c r="AJ106" s="269">
        <v>0</v>
      </c>
      <c r="AK106" s="269">
        <v>-86.986116480000007</v>
      </c>
      <c r="AL106" s="269">
        <v>-500</v>
      </c>
      <c r="AM106" s="269">
        <v>0</v>
      </c>
      <c r="AN106" s="269">
        <v>-500</v>
      </c>
      <c r="AO106" s="269">
        <v>-500</v>
      </c>
      <c r="AP106" s="269">
        <v>-271.64520739</v>
      </c>
      <c r="AQ106" s="269">
        <v>0</v>
      </c>
      <c r="AR106" s="269">
        <v>-500</v>
      </c>
      <c r="AS106" s="269">
        <v>-500</v>
      </c>
      <c r="AT106" s="269">
        <v>0</v>
      </c>
      <c r="AU106" s="269">
        <v>-500</v>
      </c>
      <c r="AV106" s="269">
        <v>0</v>
      </c>
      <c r="AW106" s="269">
        <v>-500</v>
      </c>
      <c r="AX106" s="269">
        <v>-500</v>
      </c>
      <c r="AY106" s="269">
        <v>-500</v>
      </c>
      <c r="AZ106" s="269">
        <v>0</v>
      </c>
      <c r="BA106" s="269">
        <v>0</v>
      </c>
      <c r="BB106" s="269">
        <v>0</v>
      </c>
      <c r="BC106" s="269">
        <v>-500</v>
      </c>
      <c r="BD106" s="39"/>
      <c r="BE106" s="493">
        <f t="shared" si="187"/>
        <v>-271.00921770866665</v>
      </c>
      <c r="BF106" s="494">
        <f t="shared" si="188"/>
        <v>-290.36701897357142</v>
      </c>
      <c r="BG106" s="273">
        <f t="shared" si="185"/>
        <v>-8130.2765312600004</v>
      </c>
      <c r="BH106" s="273">
        <v>0</v>
      </c>
      <c r="BI106" s="274">
        <f t="shared" si="189"/>
        <v>-8130.2765312600004</v>
      </c>
      <c r="BJ106" s="275">
        <f t="shared" si="190"/>
        <v>0</v>
      </c>
      <c r="CG106" s="192"/>
      <c r="CH106" s="198">
        <v>3</v>
      </c>
      <c r="CI106" s="199">
        <f t="shared" si="191"/>
        <v>-26486.594705959342</v>
      </c>
      <c r="CJ106" s="199">
        <f t="shared" si="192"/>
        <v>-25461.074414837782</v>
      </c>
      <c r="CK106" s="199">
        <f t="shared" si="193"/>
        <v>-26923.424362080765</v>
      </c>
      <c r="CL106" s="199">
        <f t="shared" si="194"/>
        <v>-26773.256397552086</v>
      </c>
      <c r="CM106" s="199">
        <f t="shared" si="195"/>
        <v>-27700.869421007465</v>
      </c>
      <c r="CN106" s="199">
        <f t="shared" si="196"/>
        <v>-26915.038360695937</v>
      </c>
      <c r="CO106" s="199">
        <f t="shared" si="197"/>
        <v>-26768.660979740598</v>
      </c>
      <c r="CP106" s="199">
        <f t="shared" si="198"/>
        <v>-27069.476714034645</v>
      </c>
      <c r="CQ106" s="199">
        <f t="shared" si="199"/>
        <v>-27608.716739778349</v>
      </c>
      <c r="CR106" s="199">
        <f t="shared" si="200"/>
        <v>-27908.382325281669</v>
      </c>
      <c r="CS106" s="199">
        <f t="shared" si="201"/>
        <v>-29084.204439766516</v>
      </c>
      <c r="CT106" s="199">
        <f t="shared" si="202"/>
        <v>-29261.373686159513</v>
      </c>
      <c r="CU106" s="199">
        <f t="shared" si="203"/>
        <v>-27476.674065220537</v>
      </c>
      <c r="CV106" s="199">
        <f t="shared" si="204"/>
        <v>-28612.122875289188</v>
      </c>
      <c r="CW106" s="199">
        <f t="shared" si="205"/>
        <v>-29499.771402330523</v>
      </c>
      <c r="CX106" s="199">
        <f t="shared" si="206"/>
        <v>-29041.410979974837</v>
      </c>
      <c r="CY106" s="199">
        <f t="shared" si="207"/>
        <v>-30419.221052731238</v>
      </c>
      <c r="CZ106" s="199">
        <f t="shared" si="208"/>
        <v>-30909.834076186617</v>
      </c>
      <c r="DA106" s="199">
        <f t="shared" si="209"/>
        <v>-30331.239415659835</v>
      </c>
      <c r="DB106" s="199">
        <f t="shared" si="210"/>
        <v>-30392.212792571609</v>
      </c>
      <c r="DC106" s="199">
        <f t="shared" si="211"/>
        <v>-31746.197317488055</v>
      </c>
      <c r="DD106" s="199">
        <f t="shared" si="212"/>
        <v>-31452.613335223716</v>
      </c>
      <c r="DE106" s="199">
        <f t="shared" si="213"/>
        <v>-32179.451018939271</v>
      </c>
      <c r="DF106" s="199">
        <f t="shared" si="214"/>
        <v>-31601.333704005214</v>
      </c>
      <c r="DG106" s="199">
        <f t="shared" si="215"/>
        <v>-32305.714692826612</v>
      </c>
      <c r="DH106" s="199">
        <f t="shared" si="216"/>
        <v>-32088.094166496303</v>
      </c>
      <c r="DI106" s="199">
        <f t="shared" si="217"/>
        <v>-32088.094166496303</v>
      </c>
      <c r="DJ106" s="199">
        <f t="shared" si="218"/>
        <v>-31781.818571530628</v>
      </c>
      <c r="DK106" s="199">
        <f t="shared" si="219"/>
        <v>-33445.084339656984</v>
      </c>
      <c r="DL106" s="199">
        <f t="shared" si="220"/>
        <v>-32763.491882676055</v>
      </c>
      <c r="DM106" s="188"/>
      <c r="DN106" s="180"/>
    </row>
    <row r="107" spans="2:118" ht="15.4" x14ac:dyDescent="0.45">
      <c r="B107" s="242"/>
      <c r="C107" s="88"/>
      <c r="D107" s="88"/>
      <c r="E107" s="88"/>
      <c r="F107" s="88"/>
      <c r="G107" s="88"/>
      <c r="H107" s="88"/>
      <c r="I107" s="242" t="s">
        <v>135</v>
      </c>
      <c r="J107" s="88"/>
      <c r="K107" s="88"/>
      <c r="L107" s="88"/>
      <c r="M107" s="88"/>
      <c r="N107" s="88"/>
      <c r="O107" s="88"/>
      <c r="P107" s="88"/>
      <c r="Q107" s="243"/>
      <c r="X107" s="246"/>
      <c r="Y107" s="268">
        <v>4</v>
      </c>
      <c r="Z107" s="269">
        <v>0</v>
      </c>
      <c r="AA107" s="269">
        <v>-500</v>
      </c>
      <c r="AB107" s="269">
        <v>0</v>
      </c>
      <c r="AC107" s="269">
        <v>0</v>
      </c>
      <c r="AD107" s="269">
        <v>0</v>
      </c>
      <c r="AE107" s="269">
        <v>0</v>
      </c>
      <c r="AF107" s="269">
        <v>-500</v>
      </c>
      <c r="AG107" s="269">
        <v>-500</v>
      </c>
      <c r="AH107" s="269">
        <v>-500</v>
      </c>
      <c r="AI107" s="269">
        <v>-500</v>
      </c>
      <c r="AJ107" s="269">
        <v>0</v>
      </c>
      <c r="AK107" s="269">
        <v>-500</v>
      </c>
      <c r="AL107" s="269">
        <v>0</v>
      </c>
      <c r="AM107" s="269">
        <v>0</v>
      </c>
      <c r="AN107" s="269">
        <v>-500</v>
      </c>
      <c r="AO107" s="269">
        <v>0</v>
      </c>
      <c r="AP107" s="269">
        <v>0</v>
      </c>
      <c r="AQ107" s="269">
        <v>0</v>
      </c>
      <c r="AR107" s="269">
        <v>-86.986116480000007</v>
      </c>
      <c r="AS107" s="269">
        <v>-500</v>
      </c>
      <c r="AT107" s="269">
        <v>0</v>
      </c>
      <c r="AU107" s="269">
        <v>-135.28157102</v>
      </c>
      <c r="AV107" s="269">
        <v>0</v>
      </c>
      <c r="AW107" s="269">
        <v>-500</v>
      </c>
      <c r="AX107" s="269">
        <v>-500</v>
      </c>
      <c r="AY107" s="269">
        <v>0</v>
      </c>
      <c r="AZ107" s="269">
        <v>0</v>
      </c>
      <c r="BA107" s="269">
        <v>-500</v>
      </c>
      <c r="BB107" s="269">
        <v>-500</v>
      </c>
      <c r="BC107" s="269">
        <v>0</v>
      </c>
      <c r="BD107" s="39"/>
      <c r="BE107" s="493">
        <f t="shared" si="187"/>
        <v>-207.40892291666665</v>
      </c>
      <c r="BF107" s="494">
        <f t="shared" si="188"/>
        <v>-222.22384598214285</v>
      </c>
      <c r="BG107" s="273">
        <f t="shared" si="185"/>
        <v>-6222.2676874999997</v>
      </c>
      <c r="BH107" s="273">
        <v>0</v>
      </c>
      <c r="BI107" s="274">
        <f t="shared" si="189"/>
        <v>-6222.2676874999997</v>
      </c>
      <c r="BJ107" s="275">
        <f t="shared" si="190"/>
        <v>0</v>
      </c>
      <c r="CG107" s="192"/>
      <c r="CH107" s="198">
        <v>4</v>
      </c>
      <c r="CI107" s="199">
        <f t="shared" si="191"/>
        <v>-26486.594705959342</v>
      </c>
      <c r="CJ107" s="199">
        <f t="shared" si="192"/>
        <v>-25024.074414837782</v>
      </c>
      <c r="CK107" s="199">
        <f t="shared" si="193"/>
        <v>-26923.424362080765</v>
      </c>
      <c r="CL107" s="199">
        <f t="shared" si="194"/>
        <v>-26773.256397552086</v>
      </c>
      <c r="CM107" s="199">
        <f t="shared" si="195"/>
        <v>-27700.869421007465</v>
      </c>
      <c r="CN107" s="199">
        <f t="shared" si="196"/>
        <v>-26915.038360695937</v>
      </c>
      <c r="CO107" s="199">
        <f t="shared" si="197"/>
        <v>-26331.660979740598</v>
      </c>
      <c r="CP107" s="199">
        <f t="shared" si="198"/>
        <v>-26632.476714034645</v>
      </c>
      <c r="CQ107" s="199">
        <f t="shared" si="199"/>
        <v>-27171.716739778349</v>
      </c>
      <c r="CR107" s="199">
        <f t="shared" si="200"/>
        <v>-27471.382325281669</v>
      </c>
      <c r="CS107" s="199">
        <f t="shared" si="201"/>
        <v>-29084.204439766516</v>
      </c>
      <c r="CT107" s="199">
        <f t="shared" si="202"/>
        <v>-28824.373686159513</v>
      </c>
      <c r="CU107" s="199">
        <f t="shared" si="203"/>
        <v>-27476.674065220537</v>
      </c>
      <c r="CV107" s="199">
        <f t="shared" si="204"/>
        <v>-28612.122875289188</v>
      </c>
      <c r="CW107" s="199">
        <f t="shared" si="205"/>
        <v>-29062.771402330523</v>
      </c>
      <c r="CX107" s="199">
        <f t="shared" si="206"/>
        <v>-29041.410979974837</v>
      </c>
      <c r="CY107" s="199">
        <f t="shared" si="207"/>
        <v>-30419.221052731238</v>
      </c>
      <c r="CZ107" s="199">
        <f t="shared" si="208"/>
        <v>-30909.834076186617</v>
      </c>
      <c r="DA107" s="199">
        <f t="shared" si="209"/>
        <v>-30255.213549856315</v>
      </c>
      <c r="DB107" s="199">
        <f t="shared" si="210"/>
        <v>-29955.212792571609</v>
      </c>
      <c r="DC107" s="199">
        <f t="shared" si="211"/>
        <v>-31746.197317488055</v>
      </c>
      <c r="DD107" s="199">
        <f t="shared" si="212"/>
        <v>-31334.377242152237</v>
      </c>
      <c r="DE107" s="199">
        <f t="shared" si="213"/>
        <v>-32179.451018939271</v>
      </c>
      <c r="DF107" s="199">
        <f t="shared" si="214"/>
        <v>-31164.333704005214</v>
      </c>
      <c r="DG107" s="199">
        <f t="shared" si="215"/>
        <v>-31868.714692826612</v>
      </c>
      <c r="DH107" s="199">
        <f t="shared" si="216"/>
        <v>-32088.094166496303</v>
      </c>
      <c r="DI107" s="199">
        <f t="shared" si="217"/>
        <v>-32088.094166496303</v>
      </c>
      <c r="DJ107" s="199">
        <f t="shared" si="218"/>
        <v>-31344.818571530628</v>
      </c>
      <c r="DK107" s="199">
        <f t="shared" si="219"/>
        <v>-33008.084339656984</v>
      </c>
      <c r="DL107" s="199">
        <f t="shared" si="220"/>
        <v>-32763.491882676055</v>
      </c>
      <c r="DM107" s="188"/>
      <c r="DN107" s="180"/>
    </row>
    <row r="108" spans="2:118" ht="15.4" x14ac:dyDescent="0.45">
      <c r="B108" s="246"/>
      <c r="C108" s="236" t="s">
        <v>136</v>
      </c>
      <c r="D108" s="39"/>
      <c r="E108" s="39"/>
      <c r="F108" s="39"/>
      <c r="G108" s="39"/>
      <c r="H108" s="39"/>
      <c r="I108" s="39"/>
      <c r="J108" s="39"/>
      <c r="K108" s="39"/>
      <c r="L108" s="39"/>
      <c r="M108" s="39"/>
      <c r="N108" s="39"/>
      <c r="O108" s="39"/>
      <c r="P108" s="39"/>
      <c r="Q108" s="247"/>
      <c r="S108" s="123" t="s">
        <v>129</v>
      </c>
      <c r="T108" s="14">
        <f>'Part VI'!$G$11</f>
        <v>0</v>
      </c>
      <c r="X108" s="246"/>
      <c r="Y108" s="268">
        <v>5</v>
      </c>
      <c r="Z108" s="269">
        <v>0</v>
      </c>
      <c r="AA108" s="269">
        <v>-255.41422727</v>
      </c>
      <c r="AB108" s="269">
        <v>0</v>
      </c>
      <c r="AC108" s="269">
        <v>0</v>
      </c>
      <c r="AD108" s="269">
        <v>0</v>
      </c>
      <c r="AE108" s="269">
        <v>-31.116204549999999</v>
      </c>
      <c r="AF108" s="269">
        <v>-500</v>
      </c>
      <c r="AG108" s="269">
        <v>-500</v>
      </c>
      <c r="AH108" s="269">
        <v>-500</v>
      </c>
      <c r="AI108" s="269">
        <v>-271.64520739</v>
      </c>
      <c r="AJ108" s="269">
        <v>0</v>
      </c>
      <c r="AK108" s="269">
        <v>0</v>
      </c>
      <c r="AL108" s="269">
        <v>0</v>
      </c>
      <c r="AM108" s="269">
        <v>0</v>
      </c>
      <c r="AN108" s="269">
        <v>0</v>
      </c>
      <c r="AO108" s="269">
        <v>0</v>
      </c>
      <c r="AP108" s="269">
        <v>0</v>
      </c>
      <c r="AQ108" s="269">
        <v>-500</v>
      </c>
      <c r="AR108" s="269">
        <v>0</v>
      </c>
      <c r="AS108" s="269">
        <v>-500</v>
      </c>
      <c r="AT108" s="269">
        <v>-500</v>
      </c>
      <c r="AU108" s="269">
        <v>0</v>
      </c>
      <c r="AV108" s="269">
        <v>0</v>
      </c>
      <c r="AW108" s="269">
        <v>0</v>
      </c>
      <c r="AX108" s="269">
        <v>-223.34975284000001</v>
      </c>
      <c r="AY108" s="269">
        <v>0</v>
      </c>
      <c r="AZ108" s="269">
        <v>0</v>
      </c>
      <c r="BA108" s="269">
        <v>-200.21719318000001</v>
      </c>
      <c r="BB108" s="269">
        <v>-500</v>
      </c>
      <c r="BC108" s="269">
        <v>0</v>
      </c>
      <c r="BD108" s="39"/>
      <c r="BE108" s="493">
        <f t="shared" si="187"/>
        <v>-149.39141950766668</v>
      </c>
      <c r="BF108" s="494">
        <f t="shared" si="188"/>
        <v>-160.06223518678573</v>
      </c>
      <c r="BG108" s="273">
        <f t="shared" si="185"/>
        <v>-4481.7425852300003</v>
      </c>
      <c r="BH108" s="273">
        <v>0</v>
      </c>
      <c r="BI108" s="274">
        <f t="shared" si="189"/>
        <v>-4481.7425852300003</v>
      </c>
      <c r="BJ108" s="275">
        <f t="shared" si="190"/>
        <v>0</v>
      </c>
      <c r="CG108" s="192"/>
      <c r="CH108" s="198">
        <v>5</v>
      </c>
      <c r="CI108" s="199">
        <f t="shared" si="191"/>
        <v>-26486.594705959342</v>
      </c>
      <c r="CJ108" s="199">
        <f t="shared" si="192"/>
        <v>-24800.842380203801</v>
      </c>
      <c r="CK108" s="199">
        <f t="shared" si="193"/>
        <v>-26923.424362080765</v>
      </c>
      <c r="CL108" s="199">
        <f t="shared" si="194"/>
        <v>-26773.256397552086</v>
      </c>
      <c r="CM108" s="199">
        <f t="shared" si="195"/>
        <v>-27700.869421007465</v>
      </c>
      <c r="CN108" s="199">
        <f t="shared" si="196"/>
        <v>-26887.842797919238</v>
      </c>
      <c r="CO108" s="199">
        <f t="shared" si="197"/>
        <v>-25894.660979740598</v>
      </c>
      <c r="CP108" s="199">
        <f t="shared" si="198"/>
        <v>-26195.476714034645</v>
      </c>
      <c r="CQ108" s="199">
        <f t="shared" si="199"/>
        <v>-26734.716739778349</v>
      </c>
      <c r="CR108" s="199">
        <f t="shared" si="200"/>
        <v>-27233.964414022808</v>
      </c>
      <c r="CS108" s="199">
        <f t="shared" si="201"/>
        <v>-29084.204439766516</v>
      </c>
      <c r="CT108" s="199">
        <f t="shared" si="202"/>
        <v>-28824.373686159513</v>
      </c>
      <c r="CU108" s="199">
        <f t="shared" si="203"/>
        <v>-27476.674065220537</v>
      </c>
      <c r="CV108" s="199">
        <f t="shared" si="204"/>
        <v>-28612.122875289188</v>
      </c>
      <c r="CW108" s="199">
        <f t="shared" si="205"/>
        <v>-29062.771402330523</v>
      </c>
      <c r="CX108" s="199">
        <f t="shared" si="206"/>
        <v>-29041.410979974837</v>
      </c>
      <c r="CY108" s="199">
        <f t="shared" si="207"/>
        <v>-30419.221052731238</v>
      </c>
      <c r="CZ108" s="199">
        <f t="shared" si="208"/>
        <v>-30472.834076186617</v>
      </c>
      <c r="DA108" s="199">
        <f t="shared" si="209"/>
        <v>-30255.213549856315</v>
      </c>
      <c r="DB108" s="199">
        <f t="shared" si="210"/>
        <v>-29518.212792571609</v>
      </c>
      <c r="DC108" s="199">
        <f t="shared" si="211"/>
        <v>-31309.197317488055</v>
      </c>
      <c r="DD108" s="199">
        <f t="shared" si="212"/>
        <v>-31334.377242152237</v>
      </c>
      <c r="DE108" s="199">
        <f t="shared" si="213"/>
        <v>-32179.451018939271</v>
      </c>
      <c r="DF108" s="199">
        <f t="shared" si="214"/>
        <v>-31164.333704005214</v>
      </c>
      <c r="DG108" s="199">
        <f t="shared" si="215"/>
        <v>-31673.507008844452</v>
      </c>
      <c r="DH108" s="199">
        <f t="shared" si="216"/>
        <v>-32088.094166496303</v>
      </c>
      <c r="DI108" s="199">
        <f t="shared" si="217"/>
        <v>-32088.094166496303</v>
      </c>
      <c r="DJ108" s="199">
        <f t="shared" si="218"/>
        <v>-31169.828744691309</v>
      </c>
      <c r="DK108" s="199">
        <f t="shared" si="219"/>
        <v>-32571.084339656984</v>
      </c>
      <c r="DL108" s="199">
        <f t="shared" si="220"/>
        <v>-32763.491882676055</v>
      </c>
      <c r="DM108" s="188"/>
      <c r="DN108" s="180"/>
    </row>
    <row r="109" spans="2:118" ht="15.4" x14ac:dyDescent="0.45">
      <c r="B109" s="246"/>
      <c r="C109" s="300" t="s">
        <v>130</v>
      </c>
      <c r="D109" s="62" t="s">
        <v>100</v>
      </c>
      <c r="E109" s="62" t="s">
        <v>101</v>
      </c>
      <c r="F109" s="62" t="s">
        <v>102</v>
      </c>
      <c r="G109" s="62" t="s">
        <v>103</v>
      </c>
      <c r="H109" s="62" t="s">
        <v>104</v>
      </c>
      <c r="I109" s="62" t="s">
        <v>105</v>
      </c>
      <c r="J109" s="62" t="s">
        <v>106</v>
      </c>
      <c r="K109" s="62" t="s">
        <v>107</v>
      </c>
      <c r="L109" s="62" t="s">
        <v>108</v>
      </c>
      <c r="M109" s="62" t="s">
        <v>109</v>
      </c>
      <c r="N109" s="62" t="s">
        <v>110</v>
      </c>
      <c r="O109" s="62" t="s">
        <v>111</v>
      </c>
      <c r="P109" s="39"/>
      <c r="Q109" s="247"/>
      <c r="S109" s="14">
        <f>COUNT(D110:O140)</f>
        <v>240</v>
      </c>
      <c r="X109" s="246"/>
      <c r="Y109" s="268">
        <v>6</v>
      </c>
      <c r="Z109" s="269">
        <v>0</v>
      </c>
      <c r="AA109" s="269">
        <v>0</v>
      </c>
      <c r="AB109" s="269">
        <v>0</v>
      </c>
      <c r="AC109" s="269">
        <v>0</v>
      </c>
      <c r="AD109" s="269">
        <v>0</v>
      </c>
      <c r="AE109" s="269">
        <v>0</v>
      </c>
      <c r="AF109" s="269">
        <v>0</v>
      </c>
      <c r="AG109" s="269">
        <v>0</v>
      </c>
      <c r="AH109" s="269">
        <v>0</v>
      </c>
      <c r="AI109" s="269">
        <v>0</v>
      </c>
      <c r="AJ109" s="269">
        <v>0</v>
      </c>
      <c r="AK109" s="269">
        <v>0</v>
      </c>
      <c r="AL109" s="269">
        <v>0</v>
      </c>
      <c r="AM109" s="269">
        <v>496.19112999999999</v>
      </c>
      <c r="AN109" s="269">
        <v>0</v>
      </c>
      <c r="AO109" s="269">
        <v>-500</v>
      </c>
      <c r="AP109" s="269">
        <v>0</v>
      </c>
      <c r="AQ109" s="269">
        <v>0</v>
      </c>
      <c r="AR109" s="269">
        <v>-31.116204549999999</v>
      </c>
      <c r="AS109" s="269">
        <v>-87.395303979999994</v>
      </c>
      <c r="AT109" s="269">
        <v>0</v>
      </c>
      <c r="AU109" s="269">
        <v>0</v>
      </c>
      <c r="AV109" s="269">
        <v>0</v>
      </c>
      <c r="AW109" s="269">
        <v>0</v>
      </c>
      <c r="AX109" s="269">
        <v>0</v>
      </c>
      <c r="AY109" s="269">
        <v>0</v>
      </c>
      <c r="AZ109" s="269">
        <v>0</v>
      </c>
      <c r="BA109" s="269">
        <v>0</v>
      </c>
      <c r="BB109" s="269">
        <v>-123.37885227</v>
      </c>
      <c r="BC109" s="269">
        <v>0</v>
      </c>
      <c r="BD109" s="39"/>
      <c r="BE109" s="493">
        <f t="shared" si="187"/>
        <v>-8.1899743600000008</v>
      </c>
      <c r="BF109" s="494">
        <f t="shared" si="188"/>
        <v>-8.7749725285714284</v>
      </c>
      <c r="BG109" s="273">
        <f t="shared" si="185"/>
        <v>-245.69923080000001</v>
      </c>
      <c r="BH109" s="273">
        <v>0</v>
      </c>
      <c r="BI109" s="274">
        <f t="shared" si="189"/>
        <v>-741.89036080000005</v>
      </c>
      <c r="BJ109" s="275">
        <f t="shared" si="190"/>
        <v>496.19112999999999</v>
      </c>
      <c r="CG109" s="192"/>
      <c r="CH109" s="198">
        <v>6</v>
      </c>
      <c r="CI109" s="199">
        <f t="shared" si="191"/>
        <v>-26486.594705959342</v>
      </c>
      <c r="CJ109" s="199">
        <f t="shared" si="192"/>
        <v>-24800.842380203801</v>
      </c>
      <c r="CK109" s="199">
        <f t="shared" si="193"/>
        <v>-26923.424362080765</v>
      </c>
      <c r="CL109" s="199">
        <f t="shared" si="194"/>
        <v>-26773.256397552086</v>
      </c>
      <c r="CM109" s="199">
        <f t="shared" si="195"/>
        <v>-27700.869421007465</v>
      </c>
      <c r="CN109" s="199">
        <f t="shared" si="196"/>
        <v>-26887.842797919238</v>
      </c>
      <c r="CO109" s="199">
        <f t="shared" si="197"/>
        <v>-25894.660979740598</v>
      </c>
      <c r="CP109" s="199">
        <f t="shared" si="198"/>
        <v>-26195.476714034645</v>
      </c>
      <c r="CQ109" s="199">
        <f t="shared" si="199"/>
        <v>-26734.716739778349</v>
      </c>
      <c r="CR109" s="199">
        <f t="shared" si="200"/>
        <v>-27233.964414022808</v>
      </c>
      <c r="CS109" s="199">
        <f t="shared" si="201"/>
        <v>-29084.204439766516</v>
      </c>
      <c r="CT109" s="199">
        <f t="shared" si="202"/>
        <v>-28824.373686159513</v>
      </c>
      <c r="CU109" s="199">
        <f t="shared" si="203"/>
        <v>-27476.674065220537</v>
      </c>
      <c r="CV109" s="199">
        <f t="shared" si="204"/>
        <v>-29179.847280323513</v>
      </c>
      <c r="CW109" s="199">
        <f t="shared" si="205"/>
        <v>-29062.771402330523</v>
      </c>
      <c r="CX109" s="199">
        <f t="shared" si="206"/>
        <v>-28604.410979974837</v>
      </c>
      <c r="CY109" s="199">
        <f t="shared" si="207"/>
        <v>-30419.221052731238</v>
      </c>
      <c r="CZ109" s="199">
        <f t="shared" si="208"/>
        <v>-30472.834076186617</v>
      </c>
      <c r="DA109" s="199">
        <f t="shared" si="209"/>
        <v>-30228.017987079616</v>
      </c>
      <c r="DB109" s="199">
        <f t="shared" si="210"/>
        <v>-29441.829296893087</v>
      </c>
      <c r="DC109" s="199">
        <f t="shared" si="211"/>
        <v>-31309.197317488055</v>
      </c>
      <c r="DD109" s="199">
        <f t="shared" si="212"/>
        <v>-31334.377242152237</v>
      </c>
      <c r="DE109" s="199">
        <f t="shared" si="213"/>
        <v>-32179.451018939271</v>
      </c>
      <c r="DF109" s="199">
        <f t="shared" si="214"/>
        <v>-31164.333704005214</v>
      </c>
      <c r="DG109" s="199">
        <f t="shared" si="215"/>
        <v>-31673.507008844452</v>
      </c>
      <c r="DH109" s="199">
        <f t="shared" si="216"/>
        <v>-32088.094166496303</v>
      </c>
      <c r="DI109" s="199">
        <f t="shared" si="217"/>
        <v>-32088.094166496303</v>
      </c>
      <c r="DJ109" s="199">
        <f t="shared" si="218"/>
        <v>-31169.828744691309</v>
      </c>
      <c r="DK109" s="199">
        <f t="shared" si="219"/>
        <v>-32463.251222773004</v>
      </c>
      <c r="DL109" s="199">
        <f t="shared" si="220"/>
        <v>-32763.491882676055</v>
      </c>
      <c r="DM109" s="188"/>
      <c r="DN109" s="180"/>
    </row>
    <row r="110" spans="2:118" ht="15.4" x14ac:dyDescent="0.45">
      <c r="B110" s="246"/>
      <c r="C110" s="301">
        <f>IF(ISBLANK(EstCOD),1,YEAR(EstCOD))</f>
        <v>2029</v>
      </c>
      <c r="D110" s="302">
        <v>0.97</v>
      </c>
      <c r="E110" s="302">
        <v>0.97</v>
      </c>
      <c r="F110" s="302">
        <v>0.97</v>
      </c>
      <c r="G110" s="302">
        <v>0.97</v>
      </c>
      <c r="H110" s="302">
        <v>0.97</v>
      </c>
      <c r="I110" s="302">
        <v>0.97</v>
      </c>
      <c r="J110" s="302">
        <v>0.97</v>
      </c>
      <c r="K110" s="302">
        <v>0.97</v>
      </c>
      <c r="L110" s="302">
        <v>0.97</v>
      </c>
      <c r="M110" s="302">
        <v>0.97</v>
      </c>
      <c r="N110" s="302">
        <v>0.97</v>
      </c>
      <c r="O110" s="302">
        <v>0.97</v>
      </c>
      <c r="P110" s="39"/>
      <c r="Q110" s="247"/>
      <c r="R110" s="464" t="str">
        <f>IF(S109&lt;T108*12,"&lt;&lt;&lt; Information may be Required. Refer to Notes below.","")</f>
        <v/>
      </c>
      <c r="S110" s="465"/>
      <c r="T110" s="465"/>
      <c r="U110" s="465"/>
      <c r="X110" s="246"/>
      <c r="Y110" s="268">
        <v>7</v>
      </c>
      <c r="Z110" s="269">
        <v>0</v>
      </c>
      <c r="AA110" s="269">
        <v>0</v>
      </c>
      <c r="AB110" s="269">
        <v>0</v>
      </c>
      <c r="AC110" s="269">
        <v>0</v>
      </c>
      <c r="AD110" s="269">
        <v>0</v>
      </c>
      <c r="AE110" s="269">
        <v>0</v>
      </c>
      <c r="AF110" s="269">
        <v>0</v>
      </c>
      <c r="AG110" s="269">
        <v>0</v>
      </c>
      <c r="AH110" s="269">
        <v>0</v>
      </c>
      <c r="AI110" s="269">
        <v>0</v>
      </c>
      <c r="AJ110" s="269">
        <v>0</v>
      </c>
      <c r="AK110" s="269">
        <v>0</v>
      </c>
      <c r="AL110" s="269">
        <v>0</v>
      </c>
      <c r="AM110" s="269">
        <v>496.19112999999999</v>
      </c>
      <c r="AN110" s="269">
        <v>0</v>
      </c>
      <c r="AO110" s="269">
        <v>0</v>
      </c>
      <c r="AP110" s="269">
        <v>0</v>
      </c>
      <c r="AQ110" s="269">
        <v>0</v>
      </c>
      <c r="AR110" s="269">
        <v>0</v>
      </c>
      <c r="AS110" s="269">
        <v>496.19112999999999</v>
      </c>
      <c r="AT110" s="269">
        <v>0</v>
      </c>
      <c r="AU110" s="269">
        <v>0</v>
      </c>
      <c r="AV110" s="269">
        <v>0</v>
      </c>
      <c r="AW110" s="269">
        <v>0</v>
      </c>
      <c r="AX110" s="269">
        <v>0</v>
      </c>
      <c r="AY110" s="269">
        <v>0</v>
      </c>
      <c r="AZ110" s="269">
        <v>0</v>
      </c>
      <c r="BA110" s="269">
        <v>0</v>
      </c>
      <c r="BB110" s="269">
        <v>0</v>
      </c>
      <c r="BC110" s="269">
        <v>0</v>
      </c>
      <c r="BD110" s="39"/>
      <c r="BE110" s="493">
        <f t="shared" si="187"/>
        <v>33.079408666666666</v>
      </c>
      <c r="BF110" s="494">
        <f t="shared" si="188"/>
        <v>35.44222357142857</v>
      </c>
      <c r="BG110" s="273">
        <f t="shared" si="185"/>
        <v>992.38225999999997</v>
      </c>
      <c r="BH110" s="273">
        <v>0</v>
      </c>
      <c r="BI110" s="274">
        <f t="shared" si="189"/>
        <v>0</v>
      </c>
      <c r="BJ110" s="275">
        <f t="shared" si="190"/>
        <v>992.38225999999997</v>
      </c>
      <c r="CG110" s="192"/>
      <c r="CH110" s="198">
        <v>7</v>
      </c>
      <c r="CI110" s="199">
        <f t="shared" si="191"/>
        <v>-26486.594705959342</v>
      </c>
      <c r="CJ110" s="199">
        <f t="shared" si="192"/>
        <v>-24800.842380203801</v>
      </c>
      <c r="CK110" s="199">
        <f t="shared" si="193"/>
        <v>-26923.424362080765</v>
      </c>
      <c r="CL110" s="199">
        <f t="shared" si="194"/>
        <v>-26773.256397552086</v>
      </c>
      <c r="CM110" s="199">
        <f t="shared" si="195"/>
        <v>-27700.869421007465</v>
      </c>
      <c r="CN110" s="199">
        <f t="shared" si="196"/>
        <v>-26887.842797919238</v>
      </c>
      <c r="CO110" s="199">
        <f t="shared" si="197"/>
        <v>-25894.660979740598</v>
      </c>
      <c r="CP110" s="199">
        <f t="shared" si="198"/>
        <v>-26195.476714034645</v>
      </c>
      <c r="CQ110" s="199">
        <f t="shared" si="199"/>
        <v>-26734.716739778349</v>
      </c>
      <c r="CR110" s="199">
        <f t="shared" si="200"/>
        <v>-27233.964414022808</v>
      </c>
      <c r="CS110" s="199">
        <f t="shared" si="201"/>
        <v>-29084.204439766516</v>
      </c>
      <c r="CT110" s="199">
        <f t="shared" si="202"/>
        <v>-28824.373686159513</v>
      </c>
      <c r="CU110" s="199">
        <f t="shared" si="203"/>
        <v>-27476.674065220537</v>
      </c>
      <c r="CV110" s="199">
        <f t="shared" si="204"/>
        <v>-29747.571685357838</v>
      </c>
      <c r="CW110" s="199">
        <f t="shared" si="205"/>
        <v>-29062.771402330523</v>
      </c>
      <c r="CX110" s="199">
        <f t="shared" si="206"/>
        <v>-28604.410979974837</v>
      </c>
      <c r="CY110" s="199">
        <f t="shared" si="207"/>
        <v>-30419.221052731238</v>
      </c>
      <c r="CZ110" s="199">
        <f t="shared" si="208"/>
        <v>-30472.834076186617</v>
      </c>
      <c r="DA110" s="199">
        <f t="shared" si="209"/>
        <v>-30228.017987079616</v>
      </c>
      <c r="DB110" s="199">
        <f t="shared" si="210"/>
        <v>-30009.553701927412</v>
      </c>
      <c r="DC110" s="199">
        <f t="shared" si="211"/>
        <v>-31309.197317488055</v>
      </c>
      <c r="DD110" s="199">
        <f t="shared" si="212"/>
        <v>-31334.377242152237</v>
      </c>
      <c r="DE110" s="199">
        <f t="shared" si="213"/>
        <v>-32179.451018939271</v>
      </c>
      <c r="DF110" s="199">
        <f t="shared" si="214"/>
        <v>-31164.333704005214</v>
      </c>
      <c r="DG110" s="199">
        <f t="shared" si="215"/>
        <v>-31673.507008844452</v>
      </c>
      <c r="DH110" s="199">
        <f t="shared" si="216"/>
        <v>-32088.094166496303</v>
      </c>
      <c r="DI110" s="199">
        <f t="shared" si="217"/>
        <v>-32088.094166496303</v>
      </c>
      <c r="DJ110" s="199">
        <f t="shared" si="218"/>
        <v>-31169.828744691309</v>
      </c>
      <c r="DK110" s="199">
        <f t="shared" si="219"/>
        <v>-32463.251222773004</v>
      </c>
      <c r="DL110" s="199">
        <f t="shared" si="220"/>
        <v>-32763.491882676055</v>
      </c>
      <c r="DM110" s="188"/>
      <c r="DN110" s="180"/>
    </row>
    <row r="111" spans="2:118" ht="15.4" x14ac:dyDescent="0.45">
      <c r="B111" s="246"/>
      <c r="C111" s="303">
        <f t="shared" ref="C111:C112" si="221">C110+1</f>
        <v>2030</v>
      </c>
      <c r="D111" s="304">
        <v>0.97</v>
      </c>
      <c r="E111" s="304">
        <v>0.97</v>
      </c>
      <c r="F111" s="304">
        <v>0.97</v>
      </c>
      <c r="G111" s="304">
        <v>0.97</v>
      </c>
      <c r="H111" s="304">
        <v>0.97</v>
      </c>
      <c r="I111" s="304">
        <v>0.97</v>
      </c>
      <c r="J111" s="304">
        <v>0.97</v>
      </c>
      <c r="K111" s="304">
        <v>0.97</v>
      </c>
      <c r="L111" s="304">
        <v>0.97</v>
      </c>
      <c r="M111" s="304">
        <v>0.97</v>
      </c>
      <c r="N111" s="304">
        <v>0.97</v>
      </c>
      <c r="O111" s="304">
        <v>0.97</v>
      </c>
      <c r="P111" s="39"/>
      <c r="Q111" s="247"/>
      <c r="R111" s="464"/>
      <c r="S111" s="465"/>
      <c r="T111" s="465"/>
      <c r="U111" s="465"/>
      <c r="X111" s="246"/>
      <c r="Y111" s="268">
        <v>8</v>
      </c>
      <c r="Z111" s="269">
        <v>0</v>
      </c>
      <c r="AA111" s="269">
        <v>0</v>
      </c>
      <c r="AB111" s="269">
        <v>0</v>
      </c>
      <c r="AC111" s="269">
        <v>0</v>
      </c>
      <c r="AD111" s="269">
        <v>0</v>
      </c>
      <c r="AE111" s="269">
        <v>0</v>
      </c>
      <c r="AF111" s="269">
        <v>0</v>
      </c>
      <c r="AG111" s="269">
        <v>0</v>
      </c>
      <c r="AH111" s="269">
        <v>0</v>
      </c>
      <c r="AI111" s="269">
        <v>0</v>
      </c>
      <c r="AJ111" s="269">
        <v>0</v>
      </c>
      <c r="AK111" s="269">
        <v>0</v>
      </c>
      <c r="AL111" s="269">
        <v>0</v>
      </c>
      <c r="AM111" s="269">
        <v>0</v>
      </c>
      <c r="AN111" s="269">
        <v>0</v>
      </c>
      <c r="AO111" s="269">
        <v>0</v>
      </c>
      <c r="AP111" s="269">
        <v>0</v>
      </c>
      <c r="AQ111" s="269">
        <v>0</v>
      </c>
      <c r="AR111" s="269">
        <v>0</v>
      </c>
      <c r="AS111" s="269">
        <v>496.19112999999999</v>
      </c>
      <c r="AT111" s="269">
        <v>0</v>
      </c>
      <c r="AU111" s="269">
        <v>0</v>
      </c>
      <c r="AV111" s="269">
        <v>0</v>
      </c>
      <c r="AW111" s="269">
        <v>0</v>
      </c>
      <c r="AX111" s="269">
        <v>0</v>
      </c>
      <c r="AY111" s="269">
        <v>0</v>
      </c>
      <c r="AZ111" s="269">
        <v>496.19112999999999</v>
      </c>
      <c r="BA111" s="269">
        <v>0</v>
      </c>
      <c r="BB111" s="269">
        <v>0</v>
      </c>
      <c r="BC111" s="269">
        <v>0</v>
      </c>
      <c r="BD111" s="39"/>
      <c r="BE111" s="493">
        <f t="shared" si="187"/>
        <v>33.079408666666666</v>
      </c>
      <c r="BF111" s="494">
        <f t="shared" si="188"/>
        <v>35.44222357142857</v>
      </c>
      <c r="BG111" s="273">
        <f t="shared" ref="BG111:BG126" si="222">(SUMIF($Z$103:$BD$103,"Sat",$Z111:$BD111)+SUMIF($Z$103:$BD$103,"Sun",$Z111:$BD111))</f>
        <v>0</v>
      </c>
      <c r="BH111" s="273">
        <f t="shared" ref="BH111:BH126" si="223">(SUM($Z111:$BD111)-(SUMIF($Z$103:$BD$103,"Sat",$Z111:$BD111)+SUMIF($Z$103:$BD$103,"Sun",$Z111:$BD111)))</f>
        <v>992.38225999999997</v>
      </c>
      <c r="BI111" s="274">
        <f t="shared" si="189"/>
        <v>0</v>
      </c>
      <c r="BJ111" s="275">
        <f t="shared" si="190"/>
        <v>992.38225999999997</v>
      </c>
      <c r="CG111" s="192"/>
      <c r="CH111" s="198">
        <v>8</v>
      </c>
      <c r="CI111" s="199">
        <f t="shared" si="191"/>
        <v>-26486.594705959342</v>
      </c>
      <c r="CJ111" s="199">
        <f t="shared" si="192"/>
        <v>-24800.842380203801</v>
      </c>
      <c r="CK111" s="199">
        <f t="shared" si="193"/>
        <v>-26923.424362080765</v>
      </c>
      <c r="CL111" s="199">
        <f t="shared" si="194"/>
        <v>-26773.256397552086</v>
      </c>
      <c r="CM111" s="199">
        <f t="shared" si="195"/>
        <v>-27700.869421007465</v>
      </c>
      <c r="CN111" s="199">
        <f t="shared" si="196"/>
        <v>-26887.842797919238</v>
      </c>
      <c r="CO111" s="199">
        <f t="shared" si="197"/>
        <v>-25894.660979740598</v>
      </c>
      <c r="CP111" s="199">
        <f t="shared" si="198"/>
        <v>-26195.476714034645</v>
      </c>
      <c r="CQ111" s="199">
        <f t="shared" si="199"/>
        <v>-26734.716739778349</v>
      </c>
      <c r="CR111" s="199">
        <f t="shared" si="200"/>
        <v>-27233.964414022808</v>
      </c>
      <c r="CS111" s="199">
        <f t="shared" si="201"/>
        <v>-29084.204439766516</v>
      </c>
      <c r="CT111" s="199">
        <f t="shared" si="202"/>
        <v>-28824.373686159513</v>
      </c>
      <c r="CU111" s="199">
        <f t="shared" si="203"/>
        <v>-27476.674065220537</v>
      </c>
      <c r="CV111" s="199">
        <f t="shared" si="204"/>
        <v>-29747.571685357838</v>
      </c>
      <c r="CW111" s="199">
        <f t="shared" si="205"/>
        <v>-29062.771402330523</v>
      </c>
      <c r="CX111" s="199">
        <f t="shared" si="206"/>
        <v>-28604.410979974837</v>
      </c>
      <c r="CY111" s="199">
        <f t="shared" si="207"/>
        <v>-30419.221052731238</v>
      </c>
      <c r="CZ111" s="199">
        <f t="shared" si="208"/>
        <v>-30472.834076186617</v>
      </c>
      <c r="DA111" s="199">
        <f t="shared" si="209"/>
        <v>-30228.017987079616</v>
      </c>
      <c r="DB111" s="199">
        <f t="shared" si="210"/>
        <v>-30577.278106961738</v>
      </c>
      <c r="DC111" s="199">
        <f t="shared" si="211"/>
        <v>-31309.197317488055</v>
      </c>
      <c r="DD111" s="199">
        <f t="shared" si="212"/>
        <v>-31334.377242152237</v>
      </c>
      <c r="DE111" s="199">
        <f t="shared" si="213"/>
        <v>-32179.451018939271</v>
      </c>
      <c r="DF111" s="199">
        <f t="shared" si="214"/>
        <v>-31164.333704005214</v>
      </c>
      <c r="DG111" s="199">
        <f t="shared" si="215"/>
        <v>-31673.507008844452</v>
      </c>
      <c r="DH111" s="199">
        <f t="shared" si="216"/>
        <v>-32088.094166496303</v>
      </c>
      <c r="DI111" s="199">
        <f t="shared" si="217"/>
        <v>-32655.818571530628</v>
      </c>
      <c r="DJ111" s="199">
        <f t="shared" si="218"/>
        <v>-31169.828744691309</v>
      </c>
      <c r="DK111" s="199">
        <f t="shared" si="219"/>
        <v>-32463.251222773004</v>
      </c>
      <c r="DL111" s="199">
        <f t="shared" si="220"/>
        <v>-32763.491882676055</v>
      </c>
      <c r="DM111" s="188"/>
      <c r="DN111" s="180"/>
    </row>
    <row r="112" spans="2:118" ht="15.4" x14ac:dyDescent="0.45">
      <c r="B112" s="246"/>
      <c r="C112" s="303">
        <f t="shared" si="221"/>
        <v>2031</v>
      </c>
      <c r="D112" s="304">
        <v>0.97</v>
      </c>
      <c r="E112" s="304">
        <v>0.97</v>
      </c>
      <c r="F112" s="304">
        <v>0.97</v>
      </c>
      <c r="G112" s="304">
        <v>0.97</v>
      </c>
      <c r="H112" s="304">
        <v>0.97</v>
      </c>
      <c r="I112" s="304">
        <v>0.97</v>
      </c>
      <c r="J112" s="304">
        <v>0.97</v>
      </c>
      <c r="K112" s="304">
        <v>0.97</v>
      </c>
      <c r="L112" s="304">
        <v>0.97</v>
      </c>
      <c r="M112" s="304">
        <v>0.97</v>
      </c>
      <c r="N112" s="304">
        <v>0.97</v>
      </c>
      <c r="O112" s="304">
        <v>0.97</v>
      </c>
      <c r="P112" s="39"/>
      <c r="Q112" s="247"/>
      <c r="R112" s="464"/>
      <c r="S112" s="465"/>
      <c r="T112" s="465"/>
      <c r="U112" s="465"/>
      <c r="X112" s="246"/>
      <c r="Y112" s="268">
        <v>9</v>
      </c>
      <c r="Z112" s="269">
        <v>0</v>
      </c>
      <c r="AA112" s="269">
        <v>496.19112999999999</v>
      </c>
      <c r="AB112" s="269">
        <v>0</v>
      </c>
      <c r="AC112" s="269">
        <v>0</v>
      </c>
      <c r="AD112" s="269">
        <v>-86.986116480000007</v>
      </c>
      <c r="AE112" s="269">
        <v>0</v>
      </c>
      <c r="AF112" s="269">
        <v>0</v>
      </c>
      <c r="AG112" s="269">
        <v>0</v>
      </c>
      <c r="AH112" s="269">
        <v>0</v>
      </c>
      <c r="AI112" s="269">
        <v>0</v>
      </c>
      <c r="AJ112" s="269">
        <v>0</v>
      </c>
      <c r="AK112" s="269">
        <v>0</v>
      </c>
      <c r="AL112" s="269">
        <v>0</v>
      </c>
      <c r="AM112" s="269">
        <v>-264.07074999999998</v>
      </c>
      <c r="AN112" s="269">
        <v>0</v>
      </c>
      <c r="AO112" s="269">
        <v>0</v>
      </c>
      <c r="AP112" s="269">
        <v>-500</v>
      </c>
      <c r="AQ112" s="269">
        <v>-500</v>
      </c>
      <c r="AR112" s="269">
        <v>0</v>
      </c>
      <c r="AS112" s="269">
        <v>0</v>
      </c>
      <c r="AT112" s="269">
        <v>0</v>
      </c>
      <c r="AU112" s="269">
        <v>-500</v>
      </c>
      <c r="AV112" s="269">
        <v>0</v>
      </c>
      <c r="AW112" s="269">
        <v>0</v>
      </c>
      <c r="AX112" s="269">
        <v>0</v>
      </c>
      <c r="AY112" s="269">
        <v>0</v>
      </c>
      <c r="AZ112" s="269">
        <v>0</v>
      </c>
      <c r="BA112" s="269">
        <v>0</v>
      </c>
      <c r="BB112" s="269">
        <v>0</v>
      </c>
      <c r="BC112" s="269">
        <v>0</v>
      </c>
      <c r="BD112" s="39"/>
      <c r="BE112" s="493">
        <f t="shared" si="187"/>
        <v>-45.162191216000004</v>
      </c>
      <c r="BF112" s="494">
        <f t="shared" si="188"/>
        <v>-48.388062017142865</v>
      </c>
      <c r="BG112" s="273">
        <f t="shared" si="222"/>
        <v>-764.07074999999998</v>
      </c>
      <c r="BH112" s="273">
        <f t="shared" si="223"/>
        <v>-590.79498648000015</v>
      </c>
      <c r="BI112" s="274">
        <f t="shared" si="189"/>
        <v>-1851.0568664800001</v>
      </c>
      <c r="BJ112" s="275">
        <f t="shared" si="190"/>
        <v>496.19112999999999</v>
      </c>
      <c r="CG112" s="192"/>
      <c r="CH112" s="198">
        <v>9</v>
      </c>
      <c r="CI112" s="199">
        <f t="shared" si="191"/>
        <v>-26486.594705959342</v>
      </c>
      <c r="CJ112" s="199">
        <f t="shared" si="192"/>
        <v>-25368.566785238127</v>
      </c>
      <c r="CK112" s="199">
        <f t="shared" si="193"/>
        <v>-26923.424362080765</v>
      </c>
      <c r="CL112" s="199">
        <f t="shared" si="194"/>
        <v>-26773.256397552086</v>
      </c>
      <c r="CM112" s="199">
        <f t="shared" si="195"/>
        <v>-27624.843555203945</v>
      </c>
      <c r="CN112" s="199">
        <f t="shared" si="196"/>
        <v>-26887.842797919238</v>
      </c>
      <c r="CO112" s="199">
        <f t="shared" si="197"/>
        <v>-25894.660979740598</v>
      </c>
      <c r="CP112" s="199">
        <f t="shared" si="198"/>
        <v>-26195.476714034645</v>
      </c>
      <c r="CQ112" s="199">
        <f t="shared" si="199"/>
        <v>-26734.716739778349</v>
      </c>
      <c r="CR112" s="199">
        <f t="shared" si="200"/>
        <v>-27233.964414022808</v>
      </c>
      <c r="CS112" s="199">
        <f t="shared" si="201"/>
        <v>-29084.204439766516</v>
      </c>
      <c r="CT112" s="199">
        <f t="shared" si="202"/>
        <v>-28824.373686159513</v>
      </c>
      <c r="CU112" s="199">
        <f t="shared" si="203"/>
        <v>-27476.674065220537</v>
      </c>
      <c r="CV112" s="199">
        <f t="shared" si="204"/>
        <v>-29516.773849857836</v>
      </c>
      <c r="CW112" s="199">
        <f t="shared" si="205"/>
        <v>-29062.771402330523</v>
      </c>
      <c r="CX112" s="199">
        <f t="shared" si="206"/>
        <v>-28604.410979974837</v>
      </c>
      <c r="CY112" s="199">
        <f t="shared" si="207"/>
        <v>-29982.221052731238</v>
      </c>
      <c r="CZ112" s="199">
        <f t="shared" si="208"/>
        <v>-30035.834076186617</v>
      </c>
      <c r="DA112" s="199">
        <f t="shared" si="209"/>
        <v>-30228.017987079616</v>
      </c>
      <c r="DB112" s="199">
        <f t="shared" si="210"/>
        <v>-30577.278106961738</v>
      </c>
      <c r="DC112" s="199">
        <f t="shared" si="211"/>
        <v>-31309.197317488055</v>
      </c>
      <c r="DD112" s="199">
        <f t="shared" si="212"/>
        <v>-30897.377242152237</v>
      </c>
      <c r="DE112" s="199">
        <f t="shared" si="213"/>
        <v>-32179.451018939271</v>
      </c>
      <c r="DF112" s="199">
        <f t="shared" si="214"/>
        <v>-31164.333704005214</v>
      </c>
      <c r="DG112" s="199">
        <f t="shared" si="215"/>
        <v>-31673.507008844452</v>
      </c>
      <c r="DH112" s="199">
        <f t="shared" si="216"/>
        <v>-32088.094166496303</v>
      </c>
      <c r="DI112" s="199">
        <f t="shared" si="217"/>
        <v>-32655.818571530628</v>
      </c>
      <c r="DJ112" s="199">
        <f t="shared" si="218"/>
        <v>-31169.828744691309</v>
      </c>
      <c r="DK112" s="199">
        <f t="shared" si="219"/>
        <v>-32463.251222773004</v>
      </c>
      <c r="DL112" s="199">
        <f t="shared" si="220"/>
        <v>-32763.491882676055</v>
      </c>
      <c r="DM112" s="188"/>
      <c r="DN112" s="180"/>
    </row>
    <row r="113" spans="2:118" ht="15.4" x14ac:dyDescent="0.45">
      <c r="B113" s="246"/>
      <c r="C113" s="303">
        <f>C112+1</f>
        <v>2032</v>
      </c>
      <c r="D113" s="304">
        <v>0.97</v>
      </c>
      <c r="E113" s="304">
        <v>0.97</v>
      </c>
      <c r="F113" s="304">
        <v>0.97</v>
      </c>
      <c r="G113" s="304">
        <v>0.97</v>
      </c>
      <c r="H113" s="304">
        <v>0.97</v>
      </c>
      <c r="I113" s="304">
        <v>0.97</v>
      </c>
      <c r="J113" s="304">
        <v>0.97</v>
      </c>
      <c r="K113" s="304">
        <v>0.97</v>
      </c>
      <c r="L113" s="304">
        <v>0.97</v>
      </c>
      <c r="M113" s="304">
        <v>0.97</v>
      </c>
      <c r="N113" s="304">
        <v>0.97</v>
      </c>
      <c r="O113" s="304">
        <v>0.97</v>
      </c>
      <c r="P113" s="39"/>
      <c r="Q113" s="247"/>
      <c r="R113" s="464"/>
      <c r="S113" s="465"/>
      <c r="T113" s="465"/>
      <c r="U113" s="465"/>
      <c r="X113" s="246"/>
      <c r="Y113" s="268">
        <v>10</v>
      </c>
      <c r="Z113" s="269">
        <v>-500</v>
      </c>
      <c r="AA113" s="269">
        <v>0</v>
      </c>
      <c r="AB113" s="269">
        <v>0</v>
      </c>
      <c r="AC113" s="269">
        <v>-500</v>
      </c>
      <c r="AD113" s="269">
        <v>0</v>
      </c>
      <c r="AE113" s="269">
        <v>0</v>
      </c>
      <c r="AF113" s="269">
        <v>0</v>
      </c>
      <c r="AG113" s="269">
        <v>6.6655224999999998</v>
      </c>
      <c r="AH113" s="269">
        <v>-255.41422727</v>
      </c>
      <c r="AI113" s="269">
        <v>0</v>
      </c>
      <c r="AJ113" s="269">
        <v>-500</v>
      </c>
      <c r="AK113" s="269">
        <v>-500</v>
      </c>
      <c r="AL113" s="269">
        <v>496.19112999999999</v>
      </c>
      <c r="AM113" s="269">
        <v>-500</v>
      </c>
      <c r="AN113" s="269">
        <v>0</v>
      </c>
      <c r="AO113" s="269">
        <v>0</v>
      </c>
      <c r="AP113" s="269">
        <v>-500</v>
      </c>
      <c r="AQ113" s="269">
        <v>-86.986116480000007</v>
      </c>
      <c r="AR113" s="269">
        <v>0</v>
      </c>
      <c r="AS113" s="269">
        <v>0</v>
      </c>
      <c r="AT113" s="269">
        <v>-79.411659090000001</v>
      </c>
      <c r="AU113" s="269">
        <v>-500</v>
      </c>
      <c r="AV113" s="269">
        <v>-500</v>
      </c>
      <c r="AW113" s="269">
        <v>0</v>
      </c>
      <c r="AX113" s="269">
        <v>-500</v>
      </c>
      <c r="AY113" s="269">
        <v>0</v>
      </c>
      <c r="AZ113" s="269">
        <v>0</v>
      </c>
      <c r="BA113" s="269">
        <v>0</v>
      </c>
      <c r="BB113" s="269">
        <v>0</v>
      </c>
      <c r="BC113" s="269">
        <v>0</v>
      </c>
      <c r="BD113" s="39"/>
      <c r="BE113" s="493">
        <f t="shared" si="187"/>
        <v>-147.29851167800001</v>
      </c>
      <c r="BF113" s="494">
        <f t="shared" si="188"/>
        <v>-139.96269108357143</v>
      </c>
      <c r="BG113" s="273">
        <f t="shared" si="222"/>
        <v>-1572.7461365900001</v>
      </c>
      <c r="BH113" s="273">
        <f t="shared" si="223"/>
        <v>-2846.2092137500003</v>
      </c>
      <c r="BI113" s="274">
        <f t="shared" si="189"/>
        <v>-4921.8120028399999</v>
      </c>
      <c r="BJ113" s="275">
        <f t="shared" si="190"/>
        <v>502.8566525</v>
      </c>
      <c r="CG113" s="192"/>
      <c r="CH113" s="198">
        <v>10</v>
      </c>
      <c r="CI113" s="199">
        <f t="shared" si="191"/>
        <v>-26049.594705959342</v>
      </c>
      <c r="CJ113" s="199">
        <f t="shared" si="192"/>
        <v>-25368.566785238127</v>
      </c>
      <c r="CK113" s="199">
        <f t="shared" si="193"/>
        <v>-26923.424362080765</v>
      </c>
      <c r="CL113" s="199">
        <f t="shared" si="194"/>
        <v>-26336.256397552086</v>
      </c>
      <c r="CM113" s="199">
        <f t="shared" si="195"/>
        <v>-27624.843555203945</v>
      </c>
      <c r="CN113" s="199">
        <f t="shared" si="196"/>
        <v>-26887.842797919238</v>
      </c>
      <c r="CO113" s="199">
        <f t="shared" si="197"/>
        <v>-25894.660979740598</v>
      </c>
      <c r="CP113" s="199">
        <f t="shared" si="198"/>
        <v>-26203.103169984301</v>
      </c>
      <c r="CQ113" s="199">
        <f t="shared" si="199"/>
        <v>-26511.484705144368</v>
      </c>
      <c r="CR113" s="199">
        <f t="shared" si="200"/>
        <v>-27233.964414022808</v>
      </c>
      <c r="CS113" s="199">
        <f t="shared" si="201"/>
        <v>-28647.204439766516</v>
      </c>
      <c r="CT113" s="199">
        <f t="shared" si="202"/>
        <v>-28387.373686159513</v>
      </c>
      <c r="CU113" s="199">
        <f t="shared" si="203"/>
        <v>-28044.398470254862</v>
      </c>
      <c r="CV113" s="199">
        <f t="shared" si="204"/>
        <v>-29079.773849857836</v>
      </c>
      <c r="CW113" s="199">
        <f t="shared" si="205"/>
        <v>-29062.771402330523</v>
      </c>
      <c r="CX113" s="199">
        <f t="shared" si="206"/>
        <v>-28604.410979974837</v>
      </c>
      <c r="CY113" s="199">
        <f t="shared" si="207"/>
        <v>-29545.221052731238</v>
      </c>
      <c r="CZ113" s="199">
        <f t="shared" si="208"/>
        <v>-29959.808210383097</v>
      </c>
      <c r="DA113" s="199">
        <f t="shared" si="209"/>
        <v>-30228.017987079616</v>
      </c>
      <c r="DB113" s="199">
        <f t="shared" si="210"/>
        <v>-30577.278106961738</v>
      </c>
      <c r="DC113" s="199">
        <f t="shared" si="211"/>
        <v>-31239.791527443394</v>
      </c>
      <c r="DD113" s="199">
        <f t="shared" si="212"/>
        <v>-30460.377242152237</v>
      </c>
      <c r="DE113" s="199">
        <f t="shared" si="213"/>
        <v>-31742.451018939271</v>
      </c>
      <c r="DF113" s="199">
        <f t="shared" si="214"/>
        <v>-31164.333704005214</v>
      </c>
      <c r="DG113" s="199">
        <f t="shared" si="215"/>
        <v>-31236.507008844452</v>
      </c>
      <c r="DH113" s="199">
        <f t="shared" si="216"/>
        <v>-32088.094166496303</v>
      </c>
      <c r="DI113" s="199">
        <f t="shared" si="217"/>
        <v>-32655.818571530628</v>
      </c>
      <c r="DJ113" s="199">
        <f t="shared" si="218"/>
        <v>-31169.828744691309</v>
      </c>
      <c r="DK113" s="199">
        <f t="shared" si="219"/>
        <v>-32463.251222773004</v>
      </c>
      <c r="DL113" s="199">
        <f t="shared" si="220"/>
        <v>-32763.491882676055</v>
      </c>
      <c r="DM113" s="188"/>
      <c r="DN113" s="180"/>
    </row>
    <row r="114" spans="2:118" ht="15.4" x14ac:dyDescent="0.45">
      <c r="B114" s="246"/>
      <c r="C114" s="303">
        <f t="shared" ref="C114:C140" si="224">C113+1</f>
        <v>2033</v>
      </c>
      <c r="D114" s="304">
        <v>0.97</v>
      </c>
      <c r="E114" s="304">
        <v>0.97</v>
      </c>
      <c r="F114" s="304">
        <v>0.97</v>
      </c>
      <c r="G114" s="304">
        <v>0.97</v>
      </c>
      <c r="H114" s="304">
        <v>0.97</v>
      </c>
      <c r="I114" s="304">
        <v>0.97</v>
      </c>
      <c r="J114" s="304">
        <v>0.97</v>
      </c>
      <c r="K114" s="304">
        <v>0.97</v>
      </c>
      <c r="L114" s="304">
        <v>0.97</v>
      </c>
      <c r="M114" s="304">
        <v>0.97</v>
      </c>
      <c r="N114" s="304">
        <v>0.97</v>
      </c>
      <c r="O114" s="304">
        <v>0.97</v>
      </c>
      <c r="P114" s="39"/>
      <c r="Q114" s="247"/>
      <c r="X114" s="246"/>
      <c r="Y114" s="268">
        <v>11</v>
      </c>
      <c r="Z114" s="269">
        <v>-271.64520739</v>
      </c>
      <c r="AA114" s="269">
        <v>0</v>
      </c>
      <c r="AB114" s="269">
        <v>-500</v>
      </c>
      <c r="AC114" s="269">
        <v>-500</v>
      </c>
      <c r="AD114" s="269">
        <v>-500</v>
      </c>
      <c r="AE114" s="269">
        <v>0</v>
      </c>
      <c r="AF114" s="269">
        <v>0</v>
      </c>
      <c r="AG114" s="269">
        <v>0</v>
      </c>
      <c r="AH114" s="269">
        <v>0</v>
      </c>
      <c r="AI114" s="269">
        <v>-500</v>
      </c>
      <c r="AJ114" s="269">
        <v>-271.64520739</v>
      </c>
      <c r="AK114" s="269">
        <v>-136.36363635999999</v>
      </c>
      <c r="AL114" s="269">
        <v>496.19112999999999</v>
      </c>
      <c r="AM114" s="269">
        <v>-500</v>
      </c>
      <c r="AN114" s="269">
        <v>-500</v>
      </c>
      <c r="AO114" s="269">
        <v>0</v>
      </c>
      <c r="AP114" s="269">
        <v>0</v>
      </c>
      <c r="AQ114" s="269">
        <v>-136.36363635999999</v>
      </c>
      <c r="AR114" s="269">
        <v>0</v>
      </c>
      <c r="AS114" s="269">
        <v>0</v>
      </c>
      <c r="AT114" s="269">
        <v>0</v>
      </c>
      <c r="AU114" s="269">
        <v>-500</v>
      </c>
      <c r="AV114" s="269">
        <v>-259.74248863999998</v>
      </c>
      <c r="AW114" s="269">
        <v>0</v>
      </c>
      <c r="AX114" s="269">
        <v>-500</v>
      </c>
      <c r="AY114" s="269">
        <v>0</v>
      </c>
      <c r="AZ114" s="269">
        <v>0</v>
      </c>
      <c r="BA114" s="269">
        <v>0</v>
      </c>
      <c r="BB114" s="269">
        <v>-500</v>
      </c>
      <c r="BC114" s="269">
        <v>0</v>
      </c>
      <c r="BD114" s="39"/>
      <c r="BE114" s="493">
        <f t="shared" si="187"/>
        <v>-169.31896820466665</v>
      </c>
      <c r="BF114" s="494">
        <f t="shared" si="188"/>
        <v>-171.71156566964282</v>
      </c>
      <c r="BG114" s="273">
        <f t="shared" si="222"/>
        <v>-2271.64520739</v>
      </c>
      <c r="BH114" s="273">
        <f t="shared" si="223"/>
        <v>-2807.923838749999</v>
      </c>
      <c r="BI114" s="274">
        <f t="shared" si="189"/>
        <v>-5575.7601761400001</v>
      </c>
      <c r="BJ114" s="275">
        <f t="shared" si="190"/>
        <v>496.19112999999999</v>
      </c>
      <c r="CG114" s="192"/>
      <c r="CH114" s="198">
        <v>11</v>
      </c>
      <c r="CI114" s="199">
        <f t="shared" si="191"/>
        <v>-25812.176794700481</v>
      </c>
      <c r="CJ114" s="199">
        <f t="shared" si="192"/>
        <v>-25368.566785238127</v>
      </c>
      <c r="CK114" s="199">
        <f t="shared" si="193"/>
        <v>-26486.424362080765</v>
      </c>
      <c r="CL114" s="199">
        <f t="shared" si="194"/>
        <v>-25899.256397552086</v>
      </c>
      <c r="CM114" s="199">
        <f t="shared" si="195"/>
        <v>-27187.843555203945</v>
      </c>
      <c r="CN114" s="199">
        <f t="shared" si="196"/>
        <v>-26887.842797919238</v>
      </c>
      <c r="CO114" s="199">
        <f t="shared" si="197"/>
        <v>-25894.660979740598</v>
      </c>
      <c r="CP114" s="199">
        <f t="shared" si="198"/>
        <v>-26203.103169984301</v>
      </c>
      <c r="CQ114" s="199">
        <f t="shared" si="199"/>
        <v>-26511.484705144368</v>
      </c>
      <c r="CR114" s="199">
        <f t="shared" si="200"/>
        <v>-26796.964414022808</v>
      </c>
      <c r="CS114" s="199">
        <f t="shared" si="201"/>
        <v>-28409.786528507655</v>
      </c>
      <c r="CT114" s="199">
        <f t="shared" si="202"/>
        <v>-28268.191867980873</v>
      </c>
      <c r="CU114" s="199">
        <f t="shared" si="203"/>
        <v>-28612.122875289188</v>
      </c>
      <c r="CV114" s="199">
        <f t="shared" si="204"/>
        <v>-28642.773849857836</v>
      </c>
      <c r="CW114" s="199">
        <f t="shared" si="205"/>
        <v>-28625.771402330523</v>
      </c>
      <c r="CX114" s="199">
        <f t="shared" si="206"/>
        <v>-28604.410979974837</v>
      </c>
      <c r="CY114" s="199">
        <f t="shared" si="207"/>
        <v>-29545.221052731238</v>
      </c>
      <c r="CZ114" s="199">
        <f t="shared" si="208"/>
        <v>-29840.626392204456</v>
      </c>
      <c r="DA114" s="199">
        <f t="shared" si="209"/>
        <v>-30228.017987079616</v>
      </c>
      <c r="DB114" s="199">
        <f t="shared" si="210"/>
        <v>-30577.278106961738</v>
      </c>
      <c r="DC114" s="199">
        <f t="shared" si="211"/>
        <v>-31239.791527443394</v>
      </c>
      <c r="DD114" s="199">
        <f t="shared" si="212"/>
        <v>-30023.377242152237</v>
      </c>
      <c r="DE114" s="199">
        <f t="shared" si="213"/>
        <v>-31515.436083867913</v>
      </c>
      <c r="DF114" s="199">
        <f t="shared" si="214"/>
        <v>-31164.333704005214</v>
      </c>
      <c r="DG114" s="199">
        <f t="shared" si="215"/>
        <v>-30799.507008844452</v>
      </c>
      <c r="DH114" s="199">
        <f t="shared" si="216"/>
        <v>-32088.094166496303</v>
      </c>
      <c r="DI114" s="199">
        <f t="shared" si="217"/>
        <v>-32655.818571530628</v>
      </c>
      <c r="DJ114" s="199">
        <f t="shared" si="218"/>
        <v>-31169.828744691309</v>
      </c>
      <c r="DK114" s="199">
        <f t="shared" si="219"/>
        <v>-32026.251222773004</v>
      </c>
      <c r="DL114" s="199">
        <f t="shared" si="220"/>
        <v>-32763.491882676055</v>
      </c>
      <c r="DM114" s="188"/>
      <c r="DN114" s="180"/>
    </row>
    <row r="115" spans="2:118" ht="15.4" x14ac:dyDescent="0.45">
      <c r="B115" s="246"/>
      <c r="C115" s="303">
        <f t="shared" si="224"/>
        <v>2034</v>
      </c>
      <c r="D115" s="304">
        <v>0.97</v>
      </c>
      <c r="E115" s="304">
        <v>0.97</v>
      </c>
      <c r="F115" s="304">
        <v>0.97</v>
      </c>
      <c r="G115" s="304">
        <v>0.97</v>
      </c>
      <c r="H115" s="304">
        <v>0.97</v>
      </c>
      <c r="I115" s="304">
        <v>0.97</v>
      </c>
      <c r="J115" s="304">
        <v>0.97</v>
      </c>
      <c r="K115" s="304">
        <v>0.97</v>
      </c>
      <c r="L115" s="304">
        <v>0.97</v>
      </c>
      <c r="M115" s="304">
        <v>0.97</v>
      </c>
      <c r="N115" s="304">
        <v>0.97</v>
      </c>
      <c r="O115" s="304">
        <v>0.97</v>
      </c>
      <c r="P115" s="39"/>
      <c r="Q115" s="247"/>
      <c r="X115" s="246"/>
      <c r="Y115" s="268">
        <v>12</v>
      </c>
      <c r="Z115" s="269">
        <v>-500</v>
      </c>
      <c r="AA115" s="269">
        <v>0</v>
      </c>
      <c r="AB115" s="269">
        <v>-500</v>
      </c>
      <c r="AC115" s="269">
        <v>-500</v>
      </c>
      <c r="AD115" s="269">
        <v>-500</v>
      </c>
      <c r="AE115" s="269">
        <v>0</v>
      </c>
      <c r="AF115" s="269">
        <v>0</v>
      </c>
      <c r="AG115" s="269">
        <v>0</v>
      </c>
      <c r="AH115" s="269">
        <v>0</v>
      </c>
      <c r="AI115" s="269">
        <v>0</v>
      </c>
      <c r="AJ115" s="269">
        <v>-500</v>
      </c>
      <c r="AK115" s="269">
        <v>-500</v>
      </c>
      <c r="AL115" s="269">
        <v>0</v>
      </c>
      <c r="AM115" s="269">
        <v>-500</v>
      </c>
      <c r="AN115" s="269">
        <v>0</v>
      </c>
      <c r="AO115" s="269">
        <v>0</v>
      </c>
      <c r="AP115" s="269">
        <v>-500</v>
      </c>
      <c r="AQ115" s="269">
        <v>-500</v>
      </c>
      <c r="AR115" s="269">
        <v>0</v>
      </c>
      <c r="AS115" s="269">
        <v>-500</v>
      </c>
      <c r="AT115" s="269">
        <v>0</v>
      </c>
      <c r="AU115" s="269">
        <v>0</v>
      </c>
      <c r="AV115" s="269">
        <v>-500</v>
      </c>
      <c r="AW115" s="269">
        <v>-255.41422727</v>
      </c>
      <c r="AX115" s="269">
        <v>0</v>
      </c>
      <c r="AY115" s="269">
        <v>0</v>
      </c>
      <c r="AZ115" s="269">
        <v>0</v>
      </c>
      <c r="BA115" s="269">
        <v>0</v>
      </c>
      <c r="BB115" s="269">
        <v>-136.36363635999999</v>
      </c>
      <c r="BC115" s="269">
        <v>0</v>
      </c>
      <c r="BD115" s="39"/>
      <c r="BE115" s="493">
        <f t="shared" si="187"/>
        <v>-196.39259545433333</v>
      </c>
      <c r="BF115" s="494">
        <f t="shared" si="188"/>
        <v>-192.56349512964286</v>
      </c>
      <c r="BG115" s="273">
        <f t="shared" si="222"/>
        <v>-1136.3636363599999</v>
      </c>
      <c r="BH115" s="273">
        <f t="shared" si="223"/>
        <v>-4755.4142272700001</v>
      </c>
      <c r="BI115" s="274">
        <f t="shared" si="189"/>
        <v>-5891.77786363</v>
      </c>
      <c r="BJ115" s="275">
        <f t="shared" si="190"/>
        <v>0</v>
      </c>
      <c r="CG115" s="192"/>
      <c r="CH115" s="198">
        <v>12</v>
      </c>
      <c r="CI115" s="199">
        <f t="shared" si="191"/>
        <v>-25375.176794700481</v>
      </c>
      <c r="CJ115" s="199">
        <f t="shared" si="192"/>
        <v>-25368.566785238127</v>
      </c>
      <c r="CK115" s="199">
        <f t="shared" si="193"/>
        <v>-26049.424362080765</v>
      </c>
      <c r="CL115" s="199">
        <f t="shared" si="194"/>
        <v>-25462.256397552086</v>
      </c>
      <c r="CM115" s="199">
        <f t="shared" si="195"/>
        <v>-26750.843555203945</v>
      </c>
      <c r="CN115" s="199">
        <f t="shared" si="196"/>
        <v>-26887.842797919238</v>
      </c>
      <c r="CO115" s="199">
        <f t="shared" si="197"/>
        <v>-25894.660979740598</v>
      </c>
      <c r="CP115" s="199">
        <f t="shared" si="198"/>
        <v>-26203.103169984301</v>
      </c>
      <c r="CQ115" s="199">
        <f t="shared" si="199"/>
        <v>-26511.484705144368</v>
      </c>
      <c r="CR115" s="199">
        <f t="shared" si="200"/>
        <v>-26796.964414022808</v>
      </c>
      <c r="CS115" s="199">
        <f t="shared" si="201"/>
        <v>-27972.786528507655</v>
      </c>
      <c r="CT115" s="199">
        <f t="shared" si="202"/>
        <v>-27831.191867980873</v>
      </c>
      <c r="CU115" s="199">
        <f t="shared" si="203"/>
        <v>-28612.122875289188</v>
      </c>
      <c r="CV115" s="199">
        <f t="shared" si="204"/>
        <v>-28205.773849857836</v>
      </c>
      <c r="CW115" s="199">
        <f t="shared" si="205"/>
        <v>-28625.771402330523</v>
      </c>
      <c r="CX115" s="199">
        <f t="shared" si="206"/>
        <v>-28604.410979974837</v>
      </c>
      <c r="CY115" s="199">
        <f t="shared" si="207"/>
        <v>-29108.221052731238</v>
      </c>
      <c r="CZ115" s="199">
        <f t="shared" si="208"/>
        <v>-29403.626392204456</v>
      </c>
      <c r="DA115" s="199">
        <f t="shared" si="209"/>
        <v>-30228.017987079616</v>
      </c>
      <c r="DB115" s="199">
        <f t="shared" si="210"/>
        <v>-30140.278106961738</v>
      </c>
      <c r="DC115" s="199">
        <f t="shared" si="211"/>
        <v>-31239.791527443394</v>
      </c>
      <c r="DD115" s="199">
        <f t="shared" si="212"/>
        <v>-30023.377242152237</v>
      </c>
      <c r="DE115" s="199">
        <f t="shared" si="213"/>
        <v>-31078.436083867913</v>
      </c>
      <c r="DF115" s="199">
        <f t="shared" si="214"/>
        <v>-30941.101669371234</v>
      </c>
      <c r="DG115" s="199">
        <f t="shared" si="215"/>
        <v>-30799.507008844452</v>
      </c>
      <c r="DH115" s="199">
        <f t="shared" si="216"/>
        <v>-32088.094166496303</v>
      </c>
      <c r="DI115" s="199">
        <f t="shared" si="217"/>
        <v>-32655.818571530628</v>
      </c>
      <c r="DJ115" s="199">
        <f t="shared" si="218"/>
        <v>-31169.828744691309</v>
      </c>
      <c r="DK115" s="199">
        <f t="shared" si="219"/>
        <v>-31907.069404594364</v>
      </c>
      <c r="DL115" s="199">
        <f t="shared" si="220"/>
        <v>-32763.491882676055</v>
      </c>
      <c r="DM115" s="188"/>
      <c r="DN115" s="180"/>
    </row>
    <row r="116" spans="2:118" ht="15.4" x14ac:dyDescent="0.45">
      <c r="B116" s="246"/>
      <c r="C116" s="303">
        <f t="shared" si="224"/>
        <v>2035</v>
      </c>
      <c r="D116" s="304">
        <v>0.97</v>
      </c>
      <c r="E116" s="304">
        <v>0.97</v>
      </c>
      <c r="F116" s="304">
        <v>0.97</v>
      </c>
      <c r="G116" s="304">
        <v>0.97</v>
      </c>
      <c r="H116" s="304">
        <v>0.97</v>
      </c>
      <c r="I116" s="304">
        <v>0.97</v>
      </c>
      <c r="J116" s="304">
        <v>0.97</v>
      </c>
      <c r="K116" s="304">
        <v>0.97</v>
      </c>
      <c r="L116" s="304">
        <v>0.97</v>
      </c>
      <c r="M116" s="304">
        <v>0.97</v>
      </c>
      <c r="N116" s="304">
        <v>0.97</v>
      </c>
      <c r="O116" s="304">
        <v>0.97</v>
      </c>
      <c r="P116" s="39"/>
      <c r="Q116" s="247"/>
      <c r="X116" s="246"/>
      <c r="Y116" s="268">
        <v>13</v>
      </c>
      <c r="Z116" s="269">
        <v>-500</v>
      </c>
      <c r="AA116" s="269">
        <v>0</v>
      </c>
      <c r="AB116" s="269">
        <v>-500</v>
      </c>
      <c r="AC116" s="269">
        <v>0</v>
      </c>
      <c r="AD116" s="269">
        <v>0</v>
      </c>
      <c r="AE116" s="269">
        <v>0</v>
      </c>
      <c r="AF116" s="269">
        <v>0</v>
      </c>
      <c r="AG116" s="269">
        <v>0</v>
      </c>
      <c r="AH116" s="269">
        <v>0</v>
      </c>
      <c r="AI116" s="269">
        <v>0</v>
      </c>
      <c r="AJ116" s="269">
        <v>0</v>
      </c>
      <c r="AK116" s="269">
        <v>-500</v>
      </c>
      <c r="AL116" s="269">
        <v>0</v>
      </c>
      <c r="AM116" s="269">
        <v>0</v>
      </c>
      <c r="AN116" s="269">
        <v>-127.70711364</v>
      </c>
      <c r="AO116" s="269">
        <v>0</v>
      </c>
      <c r="AP116" s="269">
        <v>0</v>
      </c>
      <c r="AQ116" s="269">
        <v>-500</v>
      </c>
      <c r="AR116" s="269">
        <v>0</v>
      </c>
      <c r="AS116" s="269">
        <v>0</v>
      </c>
      <c r="AT116" s="269">
        <v>-500</v>
      </c>
      <c r="AU116" s="269">
        <v>-136.36363635999999</v>
      </c>
      <c r="AV116" s="269">
        <v>-500</v>
      </c>
      <c r="AW116" s="269">
        <v>-500</v>
      </c>
      <c r="AX116" s="269">
        <v>0</v>
      </c>
      <c r="AY116" s="269">
        <v>0</v>
      </c>
      <c r="AZ116" s="269">
        <v>-500</v>
      </c>
      <c r="BA116" s="269">
        <v>0</v>
      </c>
      <c r="BB116" s="269">
        <v>0</v>
      </c>
      <c r="BC116" s="269">
        <v>-500</v>
      </c>
      <c r="BD116" s="39"/>
      <c r="BE116" s="493">
        <f t="shared" si="187"/>
        <v>-158.80235833333333</v>
      </c>
      <c r="BF116" s="494">
        <f t="shared" si="188"/>
        <v>-152.28824107142856</v>
      </c>
      <c r="BG116" s="273">
        <f t="shared" si="222"/>
        <v>-1264.0707499999999</v>
      </c>
      <c r="BH116" s="273">
        <f t="shared" si="223"/>
        <v>-3500</v>
      </c>
      <c r="BI116" s="274">
        <f t="shared" si="189"/>
        <v>-4764.0707499999999</v>
      </c>
      <c r="BJ116" s="275">
        <f t="shared" si="190"/>
        <v>0</v>
      </c>
      <c r="CG116" s="192"/>
      <c r="CH116" s="198">
        <v>13</v>
      </c>
      <c r="CI116" s="199">
        <f t="shared" si="191"/>
        <v>-24938.176794700481</v>
      </c>
      <c r="CJ116" s="199">
        <f t="shared" si="192"/>
        <v>-25368.566785238127</v>
      </c>
      <c r="CK116" s="199">
        <f t="shared" si="193"/>
        <v>-25612.424362080765</v>
      </c>
      <c r="CL116" s="199">
        <f t="shared" si="194"/>
        <v>-25462.256397552086</v>
      </c>
      <c r="CM116" s="199">
        <f t="shared" si="195"/>
        <v>-26750.843555203945</v>
      </c>
      <c r="CN116" s="199">
        <f t="shared" si="196"/>
        <v>-26887.842797919238</v>
      </c>
      <c r="CO116" s="199">
        <f t="shared" si="197"/>
        <v>-25894.660979740598</v>
      </c>
      <c r="CP116" s="199">
        <f t="shared" si="198"/>
        <v>-26203.103169984301</v>
      </c>
      <c r="CQ116" s="199">
        <f t="shared" si="199"/>
        <v>-26511.484705144368</v>
      </c>
      <c r="CR116" s="199">
        <f t="shared" si="200"/>
        <v>-26796.964414022808</v>
      </c>
      <c r="CS116" s="199">
        <f t="shared" si="201"/>
        <v>-27972.786528507655</v>
      </c>
      <c r="CT116" s="199">
        <f t="shared" si="202"/>
        <v>-27394.191867980873</v>
      </c>
      <c r="CU116" s="199">
        <f t="shared" si="203"/>
        <v>-28612.122875289188</v>
      </c>
      <c r="CV116" s="199">
        <f t="shared" si="204"/>
        <v>-28205.773849857836</v>
      </c>
      <c r="CW116" s="199">
        <f t="shared" si="205"/>
        <v>-28514.155385009162</v>
      </c>
      <c r="CX116" s="199">
        <f t="shared" si="206"/>
        <v>-28604.410979974837</v>
      </c>
      <c r="CY116" s="199">
        <f t="shared" si="207"/>
        <v>-29108.221052731238</v>
      </c>
      <c r="CZ116" s="199">
        <f t="shared" si="208"/>
        <v>-28966.626392204456</v>
      </c>
      <c r="DA116" s="199">
        <f t="shared" si="209"/>
        <v>-30228.017987079616</v>
      </c>
      <c r="DB116" s="199">
        <f t="shared" si="210"/>
        <v>-30140.278106961738</v>
      </c>
      <c r="DC116" s="199">
        <f t="shared" si="211"/>
        <v>-30802.791527443394</v>
      </c>
      <c r="DD116" s="199">
        <f t="shared" si="212"/>
        <v>-29904.195423973597</v>
      </c>
      <c r="DE116" s="199">
        <f t="shared" si="213"/>
        <v>-30641.436083867913</v>
      </c>
      <c r="DF116" s="199">
        <f t="shared" si="214"/>
        <v>-30504.101669371234</v>
      </c>
      <c r="DG116" s="199">
        <f t="shared" si="215"/>
        <v>-30799.507008844452</v>
      </c>
      <c r="DH116" s="199">
        <f t="shared" si="216"/>
        <v>-32088.094166496303</v>
      </c>
      <c r="DI116" s="199">
        <f t="shared" si="217"/>
        <v>-32218.818571530628</v>
      </c>
      <c r="DJ116" s="199">
        <f t="shared" si="218"/>
        <v>-31169.828744691309</v>
      </c>
      <c r="DK116" s="199">
        <f t="shared" si="219"/>
        <v>-31907.069404594364</v>
      </c>
      <c r="DL116" s="199">
        <f t="shared" si="220"/>
        <v>-32326.491882676055</v>
      </c>
      <c r="DM116" s="188"/>
      <c r="DN116" s="180"/>
    </row>
    <row r="117" spans="2:118" ht="15.4" x14ac:dyDescent="0.45">
      <c r="B117" s="246"/>
      <c r="C117" s="303">
        <f t="shared" si="224"/>
        <v>2036</v>
      </c>
      <c r="D117" s="304">
        <v>0.97</v>
      </c>
      <c r="E117" s="304">
        <v>0.97</v>
      </c>
      <c r="F117" s="304">
        <v>0.97</v>
      </c>
      <c r="G117" s="304">
        <v>0.97</v>
      </c>
      <c r="H117" s="304">
        <v>0.97</v>
      </c>
      <c r="I117" s="304">
        <v>0.97</v>
      </c>
      <c r="J117" s="304">
        <v>0.97</v>
      </c>
      <c r="K117" s="304">
        <v>0.97</v>
      </c>
      <c r="L117" s="304">
        <v>0.97</v>
      </c>
      <c r="M117" s="304">
        <v>0.97</v>
      </c>
      <c r="N117" s="304">
        <v>0.97</v>
      </c>
      <c r="O117" s="304">
        <v>0.97</v>
      </c>
      <c r="P117" s="39"/>
      <c r="Q117" s="247"/>
      <c r="X117" s="246"/>
      <c r="Y117" s="268">
        <v>14</v>
      </c>
      <c r="Z117" s="269">
        <v>-500</v>
      </c>
      <c r="AA117" s="269">
        <v>-47.622576700000003</v>
      </c>
      <c r="AB117" s="269">
        <v>0</v>
      </c>
      <c r="AC117" s="269">
        <v>0</v>
      </c>
      <c r="AD117" s="269">
        <v>0</v>
      </c>
      <c r="AE117" s="269">
        <v>0</v>
      </c>
      <c r="AF117" s="269">
        <v>0</v>
      </c>
      <c r="AG117" s="269">
        <v>0</v>
      </c>
      <c r="AH117" s="269">
        <v>0</v>
      </c>
      <c r="AI117" s="269">
        <v>0</v>
      </c>
      <c r="AJ117" s="269">
        <v>0</v>
      </c>
      <c r="AK117" s="269">
        <v>0</v>
      </c>
      <c r="AL117" s="269">
        <v>0</v>
      </c>
      <c r="AM117" s="269">
        <v>0</v>
      </c>
      <c r="AN117" s="269">
        <v>0</v>
      </c>
      <c r="AO117" s="269">
        <v>-265.15281534000002</v>
      </c>
      <c r="AP117" s="269">
        <v>-500</v>
      </c>
      <c r="AQ117" s="269">
        <v>0</v>
      </c>
      <c r="AR117" s="269">
        <v>0</v>
      </c>
      <c r="AS117" s="269">
        <v>0</v>
      </c>
      <c r="AT117" s="269">
        <v>0</v>
      </c>
      <c r="AU117" s="269">
        <v>0</v>
      </c>
      <c r="AV117" s="269">
        <v>-500</v>
      </c>
      <c r="AW117" s="269">
        <v>0</v>
      </c>
      <c r="AX117" s="269">
        <v>0</v>
      </c>
      <c r="AY117" s="269">
        <v>0</v>
      </c>
      <c r="AZ117" s="269">
        <v>-500</v>
      </c>
      <c r="BA117" s="269">
        <v>0</v>
      </c>
      <c r="BB117" s="269">
        <v>-500</v>
      </c>
      <c r="BC117" s="269">
        <v>-136.36363635999999</v>
      </c>
      <c r="BD117" s="39"/>
      <c r="BE117" s="493">
        <f t="shared" si="187"/>
        <v>-98.304634280000002</v>
      </c>
      <c r="BF117" s="494">
        <f t="shared" si="188"/>
        <v>-87.469251014285717</v>
      </c>
      <c r="BG117" s="273">
        <f t="shared" si="222"/>
        <v>-1000</v>
      </c>
      <c r="BH117" s="273">
        <f t="shared" si="223"/>
        <v>-1949.1390283999999</v>
      </c>
      <c r="BI117" s="274">
        <f t="shared" si="189"/>
        <v>-2949.1390283999999</v>
      </c>
      <c r="BJ117" s="275">
        <f t="shared" si="190"/>
        <v>0</v>
      </c>
      <c r="CG117" s="192"/>
      <c r="CH117" s="198">
        <v>14</v>
      </c>
      <c r="CI117" s="199">
        <f t="shared" si="191"/>
        <v>-24501.176794700481</v>
      </c>
      <c r="CJ117" s="199">
        <f t="shared" si="192"/>
        <v>-25326.944653202325</v>
      </c>
      <c r="CK117" s="199">
        <f t="shared" si="193"/>
        <v>-25612.424362080765</v>
      </c>
      <c r="CL117" s="199">
        <f t="shared" si="194"/>
        <v>-25462.256397552086</v>
      </c>
      <c r="CM117" s="199">
        <f t="shared" si="195"/>
        <v>-26750.843555203945</v>
      </c>
      <c r="CN117" s="199">
        <f t="shared" si="196"/>
        <v>-26887.842797919238</v>
      </c>
      <c r="CO117" s="199">
        <f t="shared" si="197"/>
        <v>-25894.660979740598</v>
      </c>
      <c r="CP117" s="199">
        <f t="shared" si="198"/>
        <v>-26203.103169984301</v>
      </c>
      <c r="CQ117" s="199">
        <f t="shared" si="199"/>
        <v>-26511.484705144368</v>
      </c>
      <c r="CR117" s="199">
        <f t="shared" si="200"/>
        <v>-26796.964414022808</v>
      </c>
      <c r="CS117" s="199">
        <f t="shared" si="201"/>
        <v>-27972.786528507655</v>
      </c>
      <c r="CT117" s="199">
        <f t="shared" si="202"/>
        <v>-27394.191867980873</v>
      </c>
      <c r="CU117" s="199">
        <f t="shared" si="203"/>
        <v>-28612.122875289188</v>
      </c>
      <c r="CV117" s="199">
        <f t="shared" si="204"/>
        <v>-28205.773849857836</v>
      </c>
      <c r="CW117" s="199">
        <f t="shared" si="205"/>
        <v>-28514.155385009162</v>
      </c>
      <c r="CX117" s="199">
        <f t="shared" si="206"/>
        <v>-28372.667419367677</v>
      </c>
      <c r="CY117" s="199">
        <f t="shared" si="207"/>
        <v>-28671.221052731238</v>
      </c>
      <c r="CZ117" s="199">
        <f t="shared" si="208"/>
        <v>-28966.626392204456</v>
      </c>
      <c r="DA117" s="199">
        <f t="shared" si="209"/>
        <v>-30228.017987079616</v>
      </c>
      <c r="DB117" s="199">
        <f t="shared" si="210"/>
        <v>-30140.278106961738</v>
      </c>
      <c r="DC117" s="199">
        <f t="shared" si="211"/>
        <v>-30802.791527443394</v>
      </c>
      <c r="DD117" s="199">
        <f t="shared" si="212"/>
        <v>-29904.195423973597</v>
      </c>
      <c r="DE117" s="199">
        <f t="shared" si="213"/>
        <v>-30204.436083867913</v>
      </c>
      <c r="DF117" s="199">
        <f t="shared" si="214"/>
        <v>-30504.101669371234</v>
      </c>
      <c r="DG117" s="199">
        <f t="shared" si="215"/>
        <v>-30799.507008844452</v>
      </c>
      <c r="DH117" s="199">
        <f t="shared" si="216"/>
        <v>-32088.094166496303</v>
      </c>
      <c r="DI117" s="199">
        <f t="shared" si="217"/>
        <v>-31781.818571530628</v>
      </c>
      <c r="DJ117" s="199">
        <f t="shared" si="218"/>
        <v>-31169.828744691309</v>
      </c>
      <c r="DK117" s="199">
        <f t="shared" si="219"/>
        <v>-31470.069404594364</v>
      </c>
      <c r="DL117" s="199">
        <f t="shared" si="220"/>
        <v>-32207.310064497415</v>
      </c>
      <c r="DM117" s="188"/>
      <c r="DN117" s="180"/>
    </row>
    <row r="118" spans="2:118" ht="15.4" x14ac:dyDescent="0.45">
      <c r="B118" s="246"/>
      <c r="C118" s="303">
        <f t="shared" si="224"/>
        <v>2037</v>
      </c>
      <c r="D118" s="304">
        <v>0.97</v>
      </c>
      <c r="E118" s="304">
        <v>0.97</v>
      </c>
      <c r="F118" s="304">
        <v>0.97</v>
      </c>
      <c r="G118" s="304">
        <v>0.97</v>
      </c>
      <c r="H118" s="304">
        <v>0.97</v>
      </c>
      <c r="I118" s="304">
        <v>0.97</v>
      </c>
      <c r="J118" s="304">
        <v>0.97</v>
      </c>
      <c r="K118" s="304">
        <v>0.97</v>
      </c>
      <c r="L118" s="304">
        <v>0.97</v>
      </c>
      <c r="M118" s="304">
        <v>0.97</v>
      </c>
      <c r="N118" s="304">
        <v>0.97</v>
      </c>
      <c r="O118" s="304">
        <v>0.97</v>
      </c>
      <c r="P118" s="39"/>
      <c r="Q118" s="247"/>
      <c r="X118" s="246"/>
      <c r="Y118" s="268">
        <v>15</v>
      </c>
      <c r="Z118" s="269">
        <v>0</v>
      </c>
      <c r="AA118" s="269">
        <v>0</v>
      </c>
      <c r="AB118" s="269">
        <v>-500</v>
      </c>
      <c r="AC118" s="269">
        <v>0</v>
      </c>
      <c r="AD118" s="269">
        <v>0</v>
      </c>
      <c r="AE118" s="269">
        <v>0</v>
      </c>
      <c r="AF118" s="269">
        <v>0</v>
      </c>
      <c r="AG118" s="269">
        <v>0</v>
      </c>
      <c r="AH118" s="269">
        <v>0</v>
      </c>
      <c r="AI118" s="269">
        <v>0</v>
      </c>
      <c r="AJ118" s="269">
        <v>-500</v>
      </c>
      <c r="AK118" s="269">
        <v>0</v>
      </c>
      <c r="AL118" s="269">
        <v>0</v>
      </c>
      <c r="AM118" s="269">
        <v>-500</v>
      </c>
      <c r="AN118" s="269">
        <v>0</v>
      </c>
      <c r="AO118" s="269">
        <v>0</v>
      </c>
      <c r="AP118" s="269">
        <v>0</v>
      </c>
      <c r="AQ118" s="269">
        <v>0</v>
      </c>
      <c r="AR118" s="269">
        <v>-500</v>
      </c>
      <c r="AS118" s="269">
        <v>0</v>
      </c>
      <c r="AT118" s="269">
        <v>0</v>
      </c>
      <c r="AU118" s="269">
        <v>0</v>
      </c>
      <c r="AV118" s="269">
        <v>0</v>
      </c>
      <c r="AW118" s="269">
        <v>0</v>
      </c>
      <c r="AX118" s="269">
        <v>0</v>
      </c>
      <c r="AY118" s="269">
        <v>0</v>
      </c>
      <c r="AZ118" s="269">
        <v>0</v>
      </c>
      <c r="BA118" s="269">
        <v>0</v>
      </c>
      <c r="BB118" s="269">
        <v>0</v>
      </c>
      <c r="BC118" s="269">
        <v>-500</v>
      </c>
      <c r="BD118" s="39"/>
      <c r="BE118" s="493">
        <f t="shared" si="187"/>
        <v>-83.333333333333329</v>
      </c>
      <c r="BF118" s="494">
        <f t="shared" si="188"/>
        <v>-89.285714285714292</v>
      </c>
      <c r="BG118" s="273">
        <f t="shared" si="222"/>
        <v>-500</v>
      </c>
      <c r="BH118" s="273">
        <f t="shared" si="223"/>
        <v>-2000</v>
      </c>
      <c r="BI118" s="274">
        <f t="shared" si="189"/>
        <v>-2500</v>
      </c>
      <c r="BJ118" s="275">
        <f t="shared" si="190"/>
        <v>0</v>
      </c>
      <c r="CG118" s="192"/>
      <c r="CH118" s="198">
        <v>15</v>
      </c>
      <c r="CI118" s="199">
        <f t="shared" si="191"/>
        <v>-24501.176794700481</v>
      </c>
      <c r="CJ118" s="199">
        <f t="shared" si="192"/>
        <v>-25326.944653202325</v>
      </c>
      <c r="CK118" s="199">
        <f t="shared" si="193"/>
        <v>-25175.424362080765</v>
      </c>
      <c r="CL118" s="199">
        <f t="shared" si="194"/>
        <v>-25462.256397552086</v>
      </c>
      <c r="CM118" s="199">
        <f t="shared" si="195"/>
        <v>-26750.843555203945</v>
      </c>
      <c r="CN118" s="199">
        <f t="shared" si="196"/>
        <v>-26887.842797919238</v>
      </c>
      <c r="CO118" s="199">
        <f t="shared" si="197"/>
        <v>-25894.660979740598</v>
      </c>
      <c r="CP118" s="199">
        <f t="shared" si="198"/>
        <v>-26203.103169984301</v>
      </c>
      <c r="CQ118" s="199">
        <f t="shared" si="199"/>
        <v>-26511.484705144368</v>
      </c>
      <c r="CR118" s="199">
        <f t="shared" si="200"/>
        <v>-26796.964414022808</v>
      </c>
      <c r="CS118" s="199">
        <f t="shared" si="201"/>
        <v>-27535.786528507655</v>
      </c>
      <c r="CT118" s="199">
        <f t="shared" si="202"/>
        <v>-27394.191867980873</v>
      </c>
      <c r="CU118" s="199">
        <f t="shared" si="203"/>
        <v>-28612.122875289188</v>
      </c>
      <c r="CV118" s="199">
        <f t="shared" si="204"/>
        <v>-27768.773849857836</v>
      </c>
      <c r="CW118" s="199">
        <f t="shared" si="205"/>
        <v>-28514.155385009162</v>
      </c>
      <c r="CX118" s="199">
        <f t="shared" si="206"/>
        <v>-28372.667419367677</v>
      </c>
      <c r="CY118" s="199">
        <f t="shared" si="207"/>
        <v>-28671.221052731238</v>
      </c>
      <c r="CZ118" s="199">
        <f t="shared" si="208"/>
        <v>-28966.626392204456</v>
      </c>
      <c r="DA118" s="199">
        <f t="shared" si="209"/>
        <v>-29791.017987079616</v>
      </c>
      <c r="DB118" s="199">
        <f t="shared" si="210"/>
        <v>-30140.278106961738</v>
      </c>
      <c r="DC118" s="199">
        <f t="shared" si="211"/>
        <v>-30802.791527443394</v>
      </c>
      <c r="DD118" s="199">
        <f t="shared" si="212"/>
        <v>-29904.195423973597</v>
      </c>
      <c r="DE118" s="199">
        <f t="shared" si="213"/>
        <v>-30204.436083867913</v>
      </c>
      <c r="DF118" s="199">
        <f t="shared" si="214"/>
        <v>-30504.101669371234</v>
      </c>
      <c r="DG118" s="199">
        <f t="shared" si="215"/>
        <v>-30799.507008844452</v>
      </c>
      <c r="DH118" s="199">
        <f t="shared" si="216"/>
        <v>-32088.094166496303</v>
      </c>
      <c r="DI118" s="199">
        <f t="shared" si="217"/>
        <v>-31781.818571530628</v>
      </c>
      <c r="DJ118" s="199">
        <f t="shared" si="218"/>
        <v>-31169.828744691309</v>
      </c>
      <c r="DK118" s="199">
        <f t="shared" si="219"/>
        <v>-31470.069404594364</v>
      </c>
      <c r="DL118" s="199">
        <f t="shared" si="220"/>
        <v>-31770.310064497415</v>
      </c>
      <c r="DM118" s="188"/>
      <c r="DN118" s="180"/>
    </row>
    <row r="119" spans="2:118" ht="15.4" x14ac:dyDescent="0.45">
      <c r="B119" s="246"/>
      <c r="C119" s="303">
        <f t="shared" si="224"/>
        <v>2038</v>
      </c>
      <c r="D119" s="304">
        <v>0.97</v>
      </c>
      <c r="E119" s="304">
        <v>0.97</v>
      </c>
      <c r="F119" s="304">
        <v>0.97</v>
      </c>
      <c r="G119" s="304">
        <v>0.97</v>
      </c>
      <c r="H119" s="304">
        <v>0.97</v>
      </c>
      <c r="I119" s="304">
        <v>0.97</v>
      </c>
      <c r="J119" s="304">
        <v>0.97</v>
      </c>
      <c r="K119" s="304">
        <v>0.97</v>
      </c>
      <c r="L119" s="304">
        <v>0.97</v>
      </c>
      <c r="M119" s="304">
        <v>0.97</v>
      </c>
      <c r="N119" s="304">
        <v>0.97</v>
      </c>
      <c r="O119" s="304">
        <v>0.97</v>
      </c>
      <c r="P119" s="39"/>
      <c r="Q119" s="247"/>
      <c r="X119" s="246"/>
      <c r="Y119" s="268">
        <v>16</v>
      </c>
      <c r="Z119" s="269">
        <v>0</v>
      </c>
      <c r="AA119" s="269">
        <v>-500</v>
      </c>
      <c r="AB119" s="269">
        <v>0</v>
      </c>
      <c r="AC119" s="269">
        <v>0</v>
      </c>
      <c r="AD119" s="269">
        <v>-500</v>
      </c>
      <c r="AE119" s="269">
        <v>0</v>
      </c>
      <c r="AF119" s="269">
        <v>0</v>
      </c>
      <c r="AG119" s="269">
        <v>0</v>
      </c>
      <c r="AH119" s="269">
        <v>0</v>
      </c>
      <c r="AI119" s="269">
        <v>0</v>
      </c>
      <c r="AJ119" s="269">
        <v>-500</v>
      </c>
      <c r="AK119" s="269">
        <v>0</v>
      </c>
      <c r="AL119" s="269">
        <v>0</v>
      </c>
      <c r="AM119" s="269">
        <v>0</v>
      </c>
      <c r="AN119" s="269">
        <v>-500</v>
      </c>
      <c r="AO119" s="269">
        <v>0</v>
      </c>
      <c r="AP119" s="269">
        <v>0</v>
      </c>
      <c r="AQ119" s="269">
        <v>0</v>
      </c>
      <c r="AR119" s="269">
        <v>0</v>
      </c>
      <c r="AS119" s="269">
        <v>0</v>
      </c>
      <c r="AT119" s="269">
        <v>0</v>
      </c>
      <c r="AU119" s="269">
        <v>0</v>
      </c>
      <c r="AV119" s="269">
        <v>0</v>
      </c>
      <c r="AW119" s="269">
        <v>0</v>
      </c>
      <c r="AX119" s="269">
        <v>0</v>
      </c>
      <c r="AY119" s="269">
        <v>0</v>
      </c>
      <c r="AZ119" s="269">
        <v>0</v>
      </c>
      <c r="BA119" s="269">
        <v>0</v>
      </c>
      <c r="BB119" s="269">
        <v>0</v>
      </c>
      <c r="BC119" s="269">
        <v>0</v>
      </c>
      <c r="BD119" s="39"/>
      <c r="BE119" s="493">
        <f t="shared" si="187"/>
        <v>-66.666666666666671</v>
      </c>
      <c r="BF119" s="494">
        <f t="shared" si="188"/>
        <v>-71.428571428571431</v>
      </c>
      <c r="BG119" s="273">
        <f t="shared" si="222"/>
        <v>-500</v>
      </c>
      <c r="BH119" s="273">
        <f t="shared" si="223"/>
        <v>-1500</v>
      </c>
      <c r="BI119" s="274">
        <f t="shared" si="189"/>
        <v>-2000</v>
      </c>
      <c r="BJ119" s="275">
        <f t="shared" si="190"/>
        <v>0</v>
      </c>
      <c r="CG119" s="192"/>
      <c r="CH119" s="198">
        <v>16</v>
      </c>
      <c r="CI119" s="199">
        <f t="shared" si="191"/>
        <v>-24501.176794700481</v>
      </c>
      <c r="CJ119" s="199">
        <f t="shared" si="192"/>
        <v>-24889.944653202325</v>
      </c>
      <c r="CK119" s="199">
        <f t="shared" si="193"/>
        <v>-25175.424362080765</v>
      </c>
      <c r="CL119" s="199">
        <f t="shared" si="194"/>
        <v>-25462.256397552086</v>
      </c>
      <c r="CM119" s="199">
        <f t="shared" si="195"/>
        <v>-26313.843555203945</v>
      </c>
      <c r="CN119" s="199">
        <f t="shared" si="196"/>
        <v>-26887.842797919238</v>
      </c>
      <c r="CO119" s="199">
        <f t="shared" si="197"/>
        <v>-25894.660979740598</v>
      </c>
      <c r="CP119" s="199">
        <f t="shared" si="198"/>
        <v>-26203.103169984301</v>
      </c>
      <c r="CQ119" s="199">
        <f t="shared" si="199"/>
        <v>-26511.484705144368</v>
      </c>
      <c r="CR119" s="199">
        <f t="shared" si="200"/>
        <v>-26796.964414022808</v>
      </c>
      <c r="CS119" s="199">
        <f t="shared" si="201"/>
        <v>-27098.786528507655</v>
      </c>
      <c r="CT119" s="199">
        <f t="shared" si="202"/>
        <v>-27394.191867980873</v>
      </c>
      <c r="CU119" s="199">
        <f t="shared" si="203"/>
        <v>-28612.122875289188</v>
      </c>
      <c r="CV119" s="199">
        <f t="shared" si="204"/>
        <v>-27768.773849857836</v>
      </c>
      <c r="CW119" s="199">
        <f t="shared" si="205"/>
        <v>-28077.155385009162</v>
      </c>
      <c r="CX119" s="199">
        <f t="shared" si="206"/>
        <v>-28372.667419367677</v>
      </c>
      <c r="CY119" s="199">
        <f t="shared" si="207"/>
        <v>-28671.221052731238</v>
      </c>
      <c r="CZ119" s="199">
        <f t="shared" si="208"/>
        <v>-28966.626392204456</v>
      </c>
      <c r="DA119" s="199">
        <f t="shared" si="209"/>
        <v>-29791.017987079616</v>
      </c>
      <c r="DB119" s="199">
        <f t="shared" si="210"/>
        <v>-30140.278106961738</v>
      </c>
      <c r="DC119" s="199">
        <f t="shared" si="211"/>
        <v>-30802.791527443394</v>
      </c>
      <c r="DD119" s="199">
        <f t="shared" si="212"/>
        <v>-29904.195423973597</v>
      </c>
      <c r="DE119" s="199">
        <f t="shared" si="213"/>
        <v>-30204.436083867913</v>
      </c>
      <c r="DF119" s="199">
        <f t="shared" si="214"/>
        <v>-30504.101669371234</v>
      </c>
      <c r="DG119" s="199">
        <f t="shared" si="215"/>
        <v>-30799.507008844452</v>
      </c>
      <c r="DH119" s="199">
        <f t="shared" si="216"/>
        <v>-32088.094166496303</v>
      </c>
      <c r="DI119" s="199">
        <f t="shared" si="217"/>
        <v>-31781.818571530628</v>
      </c>
      <c r="DJ119" s="199">
        <f t="shared" si="218"/>
        <v>-31169.828744691309</v>
      </c>
      <c r="DK119" s="199">
        <f t="shared" si="219"/>
        <v>-31470.069404594364</v>
      </c>
      <c r="DL119" s="199">
        <f t="shared" si="220"/>
        <v>-31770.310064497415</v>
      </c>
      <c r="DM119" s="188"/>
      <c r="DN119" s="180"/>
    </row>
    <row r="120" spans="2:118" ht="15.4" x14ac:dyDescent="0.45">
      <c r="B120" s="246"/>
      <c r="C120" s="303">
        <f t="shared" si="224"/>
        <v>2039</v>
      </c>
      <c r="D120" s="304">
        <v>0.97</v>
      </c>
      <c r="E120" s="304">
        <v>0.97</v>
      </c>
      <c r="F120" s="304">
        <v>0.97</v>
      </c>
      <c r="G120" s="304">
        <v>0.97</v>
      </c>
      <c r="H120" s="304">
        <v>0.97</v>
      </c>
      <c r="I120" s="304">
        <v>0.97</v>
      </c>
      <c r="J120" s="304">
        <v>0.97</v>
      </c>
      <c r="K120" s="304">
        <v>0.97</v>
      </c>
      <c r="L120" s="304">
        <v>0.97</v>
      </c>
      <c r="M120" s="304">
        <v>0.97</v>
      </c>
      <c r="N120" s="304">
        <v>0.97</v>
      </c>
      <c r="O120" s="304">
        <v>0.97</v>
      </c>
      <c r="P120" s="39"/>
      <c r="Q120" s="247"/>
      <c r="X120" s="246"/>
      <c r="Y120" s="268">
        <v>17</v>
      </c>
      <c r="Z120" s="269">
        <v>0</v>
      </c>
      <c r="AA120" s="269">
        <v>0</v>
      </c>
      <c r="AB120" s="269">
        <v>0</v>
      </c>
      <c r="AC120" s="269">
        <v>0</v>
      </c>
      <c r="AD120" s="269">
        <v>0</v>
      </c>
      <c r="AE120" s="269">
        <v>0</v>
      </c>
      <c r="AF120" s="269">
        <v>0</v>
      </c>
      <c r="AG120" s="269">
        <v>0</v>
      </c>
      <c r="AH120" s="269">
        <v>0</v>
      </c>
      <c r="AI120" s="269">
        <v>0</v>
      </c>
      <c r="AJ120" s="269">
        <v>0</v>
      </c>
      <c r="AK120" s="269">
        <v>0</v>
      </c>
      <c r="AL120" s="269">
        <v>0</v>
      </c>
      <c r="AM120" s="269">
        <v>0</v>
      </c>
      <c r="AN120" s="269">
        <v>0</v>
      </c>
      <c r="AO120" s="269">
        <v>0</v>
      </c>
      <c r="AP120" s="269">
        <v>0</v>
      </c>
      <c r="AQ120" s="269">
        <v>0</v>
      </c>
      <c r="AR120" s="269">
        <v>0</v>
      </c>
      <c r="AS120" s="269">
        <v>0</v>
      </c>
      <c r="AT120" s="269">
        <v>0</v>
      </c>
      <c r="AU120" s="269">
        <v>0</v>
      </c>
      <c r="AV120" s="269">
        <v>0</v>
      </c>
      <c r="AW120" s="269">
        <v>0</v>
      </c>
      <c r="AX120" s="269">
        <v>0</v>
      </c>
      <c r="AY120" s="269">
        <v>0</v>
      </c>
      <c r="AZ120" s="269">
        <v>0</v>
      </c>
      <c r="BA120" s="269">
        <v>0</v>
      </c>
      <c r="BB120" s="269">
        <v>0</v>
      </c>
      <c r="BC120" s="269">
        <v>0</v>
      </c>
      <c r="BD120" s="39"/>
      <c r="BE120" s="493">
        <f t="shared" si="187"/>
        <v>0</v>
      </c>
      <c r="BF120" s="494">
        <f t="shared" si="188"/>
        <v>0</v>
      </c>
      <c r="BG120" s="273">
        <f t="shared" si="222"/>
        <v>0</v>
      </c>
      <c r="BH120" s="273">
        <f t="shared" si="223"/>
        <v>0</v>
      </c>
      <c r="BI120" s="274">
        <f t="shared" si="189"/>
        <v>0</v>
      </c>
      <c r="BJ120" s="275">
        <f t="shared" si="190"/>
        <v>0</v>
      </c>
      <c r="CG120" s="192"/>
      <c r="CH120" s="198">
        <v>17</v>
      </c>
      <c r="CI120" s="199">
        <f t="shared" si="191"/>
        <v>-24501.176794700481</v>
      </c>
      <c r="CJ120" s="199">
        <f t="shared" si="192"/>
        <v>-24889.944653202325</v>
      </c>
      <c r="CK120" s="199">
        <f t="shared" si="193"/>
        <v>-25175.424362080765</v>
      </c>
      <c r="CL120" s="199">
        <f t="shared" si="194"/>
        <v>-25462.256397552086</v>
      </c>
      <c r="CM120" s="199">
        <f t="shared" si="195"/>
        <v>-26313.843555203945</v>
      </c>
      <c r="CN120" s="199">
        <f t="shared" si="196"/>
        <v>-26887.842797919238</v>
      </c>
      <c r="CO120" s="199">
        <f t="shared" si="197"/>
        <v>-25894.660979740598</v>
      </c>
      <c r="CP120" s="199">
        <f t="shared" si="198"/>
        <v>-26203.103169984301</v>
      </c>
      <c r="CQ120" s="199">
        <f t="shared" si="199"/>
        <v>-26511.484705144368</v>
      </c>
      <c r="CR120" s="199">
        <f t="shared" si="200"/>
        <v>-26796.964414022808</v>
      </c>
      <c r="CS120" s="199">
        <f t="shared" si="201"/>
        <v>-27098.786528507655</v>
      </c>
      <c r="CT120" s="199">
        <f t="shared" si="202"/>
        <v>-27394.191867980873</v>
      </c>
      <c r="CU120" s="199">
        <f t="shared" si="203"/>
        <v>-28612.122875289188</v>
      </c>
      <c r="CV120" s="199">
        <f t="shared" si="204"/>
        <v>-27768.773849857836</v>
      </c>
      <c r="CW120" s="199">
        <f t="shared" si="205"/>
        <v>-28077.155385009162</v>
      </c>
      <c r="CX120" s="199">
        <f t="shared" si="206"/>
        <v>-28372.667419367677</v>
      </c>
      <c r="CY120" s="199">
        <f t="shared" si="207"/>
        <v>-28671.221052731238</v>
      </c>
      <c r="CZ120" s="199">
        <f t="shared" si="208"/>
        <v>-28966.626392204456</v>
      </c>
      <c r="DA120" s="199">
        <f t="shared" si="209"/>
        <v>-29791.017987079616</v>
      </c>
      <c r="DB120" s="199">
        <f t="shared" si="210"/>
        <v>-30140.278106961738</v>
      </c>
      <c r="DC120" s="199">
        <f t="shared" si="211"/>
        <v>-30802.791527443394</v>
      </c>
      <c r="DD120" s="199">
        <f t="shared" si="212"/>
        <v>-29904.195423973597</v>
      </c>
      <c r="DE120" s="199">
        <f t="shared" si="213"/>
        <v>-30204.436083867913</v>
      </c>
      <c r="DF120" s="199">
        <f t="shared" si="214"/>
        <v>-30504.101669371234</v>
      </c>
      <c r="DG120" s="199">
        <f t="shared" si="215"/>
        <v>-30799.507008844452</v>
      </c>
      <c r="DH120" s="199">
        <f t="shared" si="216"/>
        <v>-32088.094166496303</v>
      </c>
      <c r="DI120" s="199">
        <f t="shared" si="217"/>
        <v>-31781.818571530628</v>
      </c>
      <c r="DJ120" s="199">
        <f t="shared" si="218"/>
        <v>-31169.828744691309</v>
      </c>
      <c r="DK120" s="199">
        <f t="shared" si="219"/>
        <v>-31470.069404594364</v>
      </c>
      <c r="DL120" s="199">
        <f t="shared" si="220"/>
        <v>-31770.310064497415</v>
      </c>
      <c r="DM120" s="188"/>
      <c r="DN120" s="180"/>
    </row>
    <row r="121" spans="2:118" ht="15.4" x14ac:dyDescent="0.45">
      <c r="B121" s="246"/>
      <c r="C121" s="303">
        <f t="shared" si="224"/>
        <v>2040</v>
      </c>
      <c r="D121" s="304">
        <v>0.97</v>
      </c>
      <c r="E121" s="304">
        <v>0.97</v>
      </c>
      <c r="F121" s="304">
        <v>0.97</v>
      </c>
      <c r="G121" s="304">
        <v>0.97</v>
      </c>
      <c r="H121" s="304">
        <v>0.97</v>
      </c>
      <c r="I121" s="304">
        <v>0.97</v>
      </c>
      <c r="J121" s="304">
        <v>0.97</v>
      </c>
      <c r="K121" s="304">
        <v>0.97</v>
      </c>
      <c r="L121" s="304">
        <v>0.97</v>
      </c>
      <c r="M121" s="304">
        <v>0.97</v>
      </c>
      <c r="N121" s="304">
        <v>0.97</v>
      </c>
      <c r="O121" s="304">
        <v>0.97</v>
      </c>
      <c r="P121" s="39"/>
      <c r="Q121" s="247"/>
      <c r="X121" s="246"/>
      <c r="Y121" s="268">
        <v>18</v>
      </c>
      <c r="Z121" s="269">
        <v>496.19112999999999</v>
      </c>
      <c r="AA121" s="269">
        <v>496.19112999999999</v>
      </c>
      <c r="AB121" s="269">
        <v>411.19112999999999</v>
      </c>
      <c r="AC121" s="269">
        <v>496.19112999999999</v>
      </c>
      <c r="AD121" s="269">
        <v>0</v>
      </c>
      <c r="AE121" s="269">
        <v>0</v>
      </c>
      <c r="AF121" s="269">
        <v>500</v>
      </c>
      <c r="AG121" s="269">
        <v>500</v>
      </c>
      <c r="AH121" s="269">
        <v>496.19112999999999</v>
      </c>
      <c r="AI121" s="269">
        <v>467.97439250000002</v>
      </c>
      <c r="AJ121" s="269">
        <v>496.19112999999999</v>
      </c>
      <c r="AK121" s="269">
        <v>0</v>
      </c>
      <c r="AL121" s="269">
        <v>0</v>
      </c>
      <c r="AM121" s="269">
        <v>496.19112999999999</v>
      </c>
      <c r="AN121" s="269">
        <v>496.19112999999999</v>
      </c>
      <c r="AO121" s="269">
        <v>500</v>
      </c>
      <c r="AP121" s="269">
        <v>496.19112999999999</v>
      </c>
      <c r="AQ121" s="269">
        <v>496.19112999999999</v>
      </c>
      <c r="AR121" s="269">
        <v>0</v>
      </c>
      <c r="AS121" s="269">
        <v>0</v>
      </c>
      <c r="AT121" s="269">
        <v>0</v>
      </c>
      <c r="AU121" s="269">
        <v>500</v>
      </c>
      <c r="AV121" s="269">
        <v>496.19112999999999</v>
      </c>
      <c r="AW121" s="269">
        <v>496.19112999999999</v>
      </c>
      <c r="AX121" s="269">
        <v>467.97439250000002</v>
      </c>
      <c r="AY121" s="269">
        <v>0</v>
      </c>
      <c r="AZ121" s="269">
        <v>0</v>
      </c>
      <c r="BA121" s="269">
        <v>496.19112999999999</v>
      </c>
      <c r="BB121" s="269">
        <v>500</v>
      </c>
      <c r="BC121" s="269">
        <v>496.19112999999999</v>
      </c>
      <c r="BD121" s="39"/>
      <c r="BE121" s="493">
        <f>SUM(Z121:BC121)/COUNT(Z$102:BC$102)</f>
        <v>343.25415349999997</v>
      </c>
      <c r="BF121" s="494">
        <f t="shared" si="188"/>
        <v>350.05119553571427</v>
      </c>
      <c r="BG121" s="273">
        <f t="shared" si="222"/>
        <v>3984.7645199999997</v>
      </c>
      <c r="BH121" s="273">
        <f t="shared" si="223"/>
        <v>6312.8600849999993</v>
      </c>
      <c r="BI121" s="274">
        <f t="shared" si="189"/>
        <v>0</v>
      </c>
      <c r="BJ121" s="275">
        <f t="shared" si="190"/>
        <v>10297.624604999999</v>
      </c>
      <c r="CG121" s="192"/>
      <c r="CH121" s="198">
        <v>18</v>
      </c>
      <c r="CI121" s="199">
        <f t="shared" si="191"/>
        <v>-25068.901199734806</v>
      </c>
      <c r="CJ121" s="199">
        <f t="shared" si="192"/>
        <v>-25457.66905823665</v>
      </c>
      <c r="CK121" s="199">
        <f t="shared" si="193"/>
        <v>-25645.894762538432</v>
      </c>
      <c r="CL121" s="199">
        <f t="shared" si="194"/>
        <v>-26029.980802586411</v>
      </c>
      <c r="CM121" s="199">
        <f t="shared" si="195"/>
        <v>-26313.843555203945</v>
      </c>
      <c r="CN121" s="199">
        <f t="shared" si="196"/>
        <v>-26887.842797919238</v>
      </c>
      <c r="CO121" s="199">
        <f t="shared" si="197"/>
        <v>-26466.743359603297</v>
      </c>
      <c r="CP121" s="199">
        <f t="shared" si="198"/>
        <v>-26775.185549846999</v>
      </c>
      <c r="CQ121" s="199">
        <f t="shared" si="199"/>
        <v>-27079.209110178694</v>
      </c>
      <c r="CR121" s="199">
        <f t="shared" si="200"/>
        <v>-27332.404222375211</v>
      </c>
      <c r="CS121" s="199">
        <f t="shared" si="201"/>
        <v>-27666.51093354198</v>
      </c>
      <c r="CT121" s="199">
        <f t="shared" si="202"/>
        <v>-27394.191867980873</v>
      </c>
      <c r="CU121" s="199">
        <f t="shared" si="203"/>
        <v>-28612.122875289188</v>
      </c>
      <c r="CV121" s="199">
        <f t="shared" si="204"/>
        <v>-28336.498254892162</v>
      </c>
      <c r="CW121" s="199">
        <f t="shared" si="205"/>
        <v>-28644.879790043487</v>
      </c>
      <c r="CX121" s="199">
        <f t="shared" si="206"/>
        <v>-28944.749799230376</v>
      </c>
      <c r="CY121" s="199">
        <f t="shared" si="207"/>
        <v>-29238.945457765563</v>
      </c>
      <c r="CZ121" s="199">
        <f t="shared" si="208"/>
        <v>-29534.350797238782</v>
      </c>
      <c r="DA121" s="199">
        <f t="shared" si="209"/>
        <v>-29791.017987079616</v>
      </c>
      <c r="DB121" s="199">
        <f t="shared" si="210"/>
        <v>-30140.278106961738</v>
      </c>
      <c r="DC121" s="199">
        <f t="shared" si="211"/>
        <v>-30802.791527443394</v>
      </c>
      <c r="DD121" s="199">
        <f t="shared" si="212"/>
        <v>-30476.277803836296</v>
      </c>
      <c r="DE121" s="199">
        <f t="shared" si="213"/>
        <v>-30772.160488902238</v>
      </c>
      <c r="DF121" s="199">
        <f t="shared" si="214"/>
        <v>-31071.826074405559</v>
      </c>
      <c r="DG121" s="199">
        <f t="shared" si="215"/>
        <v>-31334.946817196855</v>
      </c>
      <c r="DH121" s="199">
        <f t="shared" si="216"/>
        <v>-32088.094166496303</v>
      </c>
      <c r="DI121" s="199">
        <f t="shared" si="217"/>
        <v>-31781.818571530628</v>
      </c>
      <c r="DJ121" s="199">
        <f t="shared" si="218"/>
        <v>-31737.553149725634</v>
      </c>
      <c r="DK121" s="199">
        <f t="shared" si="219"/>
        <v>-32042.151784457063</v>
      </c>
      <c r="DL121" s="199">
        <f t="shared" si="220"/>
        <v>-32338.03446953174</v>
      </c>
      <c r="DM121" s="188"/>
      <c r="DN121" s="180"/>
    </row>
    <row r="122" spans="2:118" ht="15.4" x14ac:dyDescent="0.45">
      <c r="B122" s="246"/>
      <c r="C122" s="303">
        <f t="shared" si="224"/>
        <v>2041</v>
      </c>
      <c r="D122" s="304">
        <v>0.97</v>
      </c>
      <c r="E122" s="304">
        <v>0.97</v>
      </c>
      <c r="F122" s="304">
        <v>0.97</v>
      </c>
      <c r="G122" s="304">
        <v>0.97</v>
      </c>
      <c r="H122" s="304">
        <v>0.97</v>
      </c>
      <c r="I122" s="304">
        <v>0.97</v>
      </c>
      <c r="J122" s="304">
        <v>0.97</v>
      </c>
      <c r="K122" s="304">
        <v>0.97</v>
      </c>
      <c r="L122" s="304">
        <v>0.97</v>
      </c>
      <c r="M122" s="304">
        <v>0.97</v>
      </c>
      <c r="N122" s="304">
        <v>0.97</v>
      </c>
      <c r="O122" s="304">
        <v>0.97</v>
      </c>
      <c r="P122" s="39"/>
      <c r="Q122" s="247"/>
      <c r="X122" s="246"/>
      <c r="Y122" s="268">
        <v>19</v>
      </c>
      <c r="Z122" s="269">
        <v>496.19112999999999</v>
      </c>
      <c r="AA122" s="269">
        <v>496.19112999999999</v>
      </c>
      <c r="AB122" s="269">
        <v>496.19112999999999</v>
      </c>
      <c r="AC122" s="269">
        <v>496.19112999999999</v>
      </c>
      <c r="AD122" s="269">
        <v>411.19112999999999</v>
      </c>
      <c r="AE122" s="269">
        <v>0</v>
      </c>
      <c r="AF122" s="269">
        <v>500</v>
      </c>
      <c r="AG122" s="269">
        <v>496.19112999999999</v>
      </c>
      <c r="AH122" s="269">
        <v>496.19112999999999</v>
      </c>
      <c r="AI122" s="269">
        <v>496.19112999999999</v>
      </c>
      <c r="AJ122" s="269">
        <v>496.19112999999999</v>
      </c>
      <c r="AK122" s="269">
        <v>0</v>
      </c>
      <c r="AL122" s="269">
        <v>0</v>
      </c>
      <c r="AM122" s="269">
        <v>500</v>
      </c>
      <c r="AN122" s="269">
        <v>496.19112999999999</v>
      </c>
      <c r="AO122" s="269">
        <v>500</v>
      </c>
      <c r="AP122" s="269">
        <v>496.19112999999999</v>
      </c>
      <c r="AQ122" s="269">
        <v>496.19112999999999</v>
      </c>
      <c r="AR122" s="269">
        <v>0</v>
      </c>
      <c r="AS122" s="269">
        <v>0</v>
      </c>
      <c r="AT122" s="269">
        <v>0</v>
      </c>
      <c r="AU122" s="269">
        <v>496.19112999999999</v>
      </c>
      <c r="AV122" s="269">
        <v>496.19112999999999</v>
      </c>
      <c r="AW122" s="269">
        <v>496.19112999999999</v>
      </c>
      <c r="AX122" s="269">
        <v>496.19112999999999</v>
      </c>
      <c r="AY122" s="269">
        <v>0</v>
      </c>
      <c r="AZ122" s="269">
        <v>0</v>
      </c>
      <c r="BA122" s="269">
        <v>496.19112999999999</v>
      </c>
      <c r="BB122" s="269">
        <v>496.19112999999999</v>
      </c>
      <c r="BC122" s="269">
        <v>496.19112999999999</v>
      </c>
      <c r="BD122" s="39"/>
      <c r="BE122" s="493">
        <f t="shared" si="187"/>
        <v>361.42104899999987</v>
      </c>
      <c r="BF122" s="494">
        <f t="shared" si="188"/>
        <v>369.51572642857133</v>
      </c>
      <c r="BG122" s="273">
        <f t="shared" si="222"/>
        <v>3977.14678</v>
      </c>
      <c r="BH122" s="273">
        <f t="shared" si="223"/>
        <v>6865.4846899999966</v>
      </c>
      <c r="BI122" s="274">
        <f t="shared" si="189"/>
        <v>0</v>
      </c>
      <c r="BJ122" s="275">
        <f t="shared" si="190"/>
        <v>10842.631469999997</v>
      </c>
      <c r="CG122" s="192"/>
      <c r="CH122" s="198">
        <v>19</v>
      </c>
      <c r="CI122" s="199">
        <f t="shared" si="191"/>
        <v>-25636.625604769131</v>
      </c>
      <c r="CJ122" s="199">
        <f t="shared" si="192"/>
        <v>-26025.393463270975</v>
      </c>
      <c r="CK122" s="199">
        <f t="shared" si="193"/>
        <v>-26213.619167572757</v>
      </c>
      <c r="CL122" s="199">
        <f t="shared" si="194"/>
        <v>-26597.705207620736</v>
      </c>
      <c r="CM122" s="199">
        <f t="shared" si="195"/>
        <v>-26784.313955661612</v>
      </c>
      <c r="CN122" s="199">
        <f t="shared" si="196"/>
        <v>-26887.842797919238</v>
      </c>
      <c r="CO122" s="199">
        <f t="shared" si="197"/>
        <v>-27038.825739465996</v>
      </c>
      <c r="CP122" s="199">
        <f t="shared" si="198"/>
        <v>-27342.909954881325</v>
      </c>
      <c r="CQ122" s="199">
        <f t="shared" si="199"/>
        <v>-27646.933515213019</v>
      </c>
      <c r="CR122" s="199">
        <f t="shared" si="200"/>
        <v>-27900.128627409536</v>
      </c>
      <c r="CS122" s="199">
        <f t="shared" si="201"/>
        <v>-28234.235338576305</v>
      </c>
      <c r="CT122" s="199">
        <f t="shared" si="202"/>
        <v>-27394.191867980873</v>
      </c>
      <c r="CU122" s="199">
        <f t="shared" si="203"/>
        <v>-28612.122875289188</v>
      </c>
      <c r="CV122" s="199">
        <f t="shared" si="204"/>
        <v>-28908.580634754861</v>
      </c>
      <c r="CW122" s="199">
        <f t="shared" si="205"/>
        <v>-29212.604195077813</v>
      </c>
      <c r="CX122" s="199">
        <f t="shared" si="206"/>
        <v>-29516.832179093075</v>
      </c>
      <c r="CY122" s="199">
        <f t="shared" si="207"/>
        <v>-29806.669862799889</v>
      </c>
      <c r="CZ122" s="199">
        <f t="shared" si="208"/>
        <v>-30102.075202273107</v>
      </c>
      <c r="DA122" s="199">
        <f t="shared" si="209"/>
        <v>-29791.017987079616</v>
      </c>
      <c r="DB122" s="199">
        <f t="shared" si="210"/>
        <v>-30140.278106961738</v>
      </c>
      <c r="DC122" s="199">
        <f t="shared" si="211"/>
        <v>-30802.791527443394</v>
      </c>
      <c r="DD122" s="199">
        <f t="shared" si="212"/>
        <v>-31044.002208870621</v>
      </c>
      <c r="DE122" s="199">
        <f t="shared" si="213"/>
        <v>-31339.884893936563</v>
      </c>
      <c r="DF122" s="199">
        <f t="shared" si="214"/>
        <v>-31639.550479439884</v>
      </c>
      <c r="DG122" s="199">
        <f t="shared" si="215"/>
        <v>-31902.67122223118</v>
      </c>
      <c r="DH122" s="199">
        <f t="shared" si="216"/>
        <v>-32088.094166496303</v>
      </c>
      <c r="DI122" s="199">
        <f t="shared" si="217"/>
        <v>-31781.818571530628</v>
      </c>
      <c r="DJ122" s="199">
        <f t="shared" si="218"/>
        <v>-32305.277554759959</v>
      </c>
      <c r="DK122" s="199">
        <f t="shared" si="219"/>
        <v>-32609.876189491388</v>
      </c>
      <c r="DL122" s="199">
        <f t="shared" si="220"/>
        <v>-32905.758874566061</v>
      </c>
      <c r="DM122" s="188"/>
      <c r="DN122" s="180"/>
    </row>
    <row r="123" spans="2:118" ht="15.4" x14ac:dyDescent="0.45">
      <c r="B123" s="246"/>
      <c r="C123" s="303">
        <f t="shared" si="224"/>
        <v>2042</v>
      </c>
      <c r="D123" s="304">
        <v>0.97</v>
      </c>
      <c r="E123" s="304">
        <v>0.97</v>
      </c>
      <c r="F123" s="304">
        <v>0.97</v>
      </c>
      <c r="G123" s="304">
        <v>0.97</v>
      </c>
      <c r="H123" s="304">
        <v>0.97</v>
      </c>
      <c r="I123" s="304">
        <v>0.97</v>
      </c>
      <c r="J123" s="304">
        <v>0.97</v>
      </c>
      <c r="K123" s="304">
        <v>0.97</v>
      </c>
      <c r="L123" s="304">
        <v>0.97</v>
      </c>
      <c r="M123" s="304">
        <v>0.97</v>
      </c>
      <c r="N123" s="304">
        <v>0.97</v>
      </c>
      <c r="O123" s="304">
        <v>0.97</v>
      </c>
      <c r="P123" s="39"/>
      <c r="Q123" s="247"/>
      <c r="X123" s="246"/>
      <c r="Y123" s="268">
        <v>20</v>
      </c>
      <c r="Z123" s="269">
        <v>496.19112999999999</v>
      </c>
      <c r="AA123" s="269">
        <v>496.19112999999999</v>
      </c>
      <c r="AB123" s="269">
        <v>496.19112999999999</v>
      </c>
      <c r="AC123" s="269">
        <v>467.97439250000002</v>
      </c>
      <c r="AD123" s="269">
        <v>496.19112999999999</v>
      </c>
      <c r="AE123" s="269">
        <v>0</v>
      </c>
      <c r="AF123" s="269">
        <v>496.19112999999999</v>
      </c>
      <c r="AG123" s="269">
        <v>496.19112999999999</v>
      </c>
      <c r="AH123" s="269">
        <v>496.19112999999999</v>
      </c>
      <c r="AI123" s="269">
        <v>496.19112999999999</v>
      </c>
      <c r="AJ123" s="269">
        <v>467.97439250000002</v>
      </c>
      <c r="AK123" s="269">
        <v>496.19112999999999</v>
      </c>
      <c r="AL123" s="269">
        <v>0</v>
      </c>
      <c r="AM123" s="269">
        <v>496.19112999999999</v>
      </c>
      <c r="AN123" s="269">
        <v>496.19112999999999</v>
      </c>
      <c r="AO123" s="269">
        <v>496.19112999999999</v>
      </c>
      <c r="AP123" s="269">
        <v>467.97439250000002</v>
      </c>
      <c r="AQ123" s="269">
        <v>467.97439250000002</v>
      </c>
      <c r="AR123" s="269">
        <v>496.19112999999999</v>
      </c>
      <c r="AS123" s="269">
        <v>496.19112999999999</v>
      </c>
      <c r="AT123" s="269">
        <v>496.19112999999999</v>
      </c>
      <c r="AU123" s="269">
        <v>496.19112999999999</v>
      </c>
      <c r="AV123" s="269">
        <v>496.19112999999999</v>
      </c>
      <c r="AW123" s="269">
        <v>467.97439250000002</v>
      </c>
      <c r="AX123" s="269">
        <v>496.19112999999999</v>
      </c>
      <c r="AY123" s="269">
        <v>0</v>
      </c>
      <c r="AZ123" s="269">
        <v>0</v>
      </c>
      <c r="BA123" s="269">
        <v>496.19112999999999</v>
      </c>
      <c r="BB123" s="269">
        <v>496.19112999999999</v>
      </c>
      <c r="BC123" s="269">
        <v>496.19112999999999</v>
      </c>
      <c r="BD123" s="39"/>
      <c r="BE123" s="493">
        <f t="shared" si="187"/>
        <v>425.32952308333319</v>
      </c>
      <c r="BF123" s="494">
        <f t="shared" si="188"/>
        <v>437.98909151785705</v>
      </c>
      <c r="BG123" s="273">
        <f t="shared" si="222"/>
        <v>4465.7201699999996</v>
      </c>
      <c r="BH123" s="273">
        <f t="shared" si="223"/>
        <v>8294.1655224999959</v>
      </c>
      <c r="BI123" s="274">
        <f t="shared" si="189"/>
        <v>0</v>
      </c>
      <c r="BJ123" s="275">
        <f t="shared" si="190"/>
        <v>12759.885692499996</v>
      </c>
      <c r="CG123" s="192"/>
      <c r="CH123" s="198">
        <v>20</v>
      </c>
      <c r="CI123" s="199">
        <f t="shared" si="191"/>
        <v>-26204.350009803456</v>
      </c>
      <c r="CJ123" s="199">
        <f t="shared" si="192"/>
        <v>-26593.1178683053</v>
      </c>
      <c r="CK123" s="199">
        <f t="shared" si="193"/>
        <v>-26781.343572607082</v>
      </c>
      <c r="CL123" s="199">
        <f t="shared" si="194"/>
        <v>-27133.145015973139</v>
      </c>
      <c r="CM123" s="199">
        <f t="shared" si="195"/>
        <v>-27352.038360695937</v>
      </c>
      <c r="CN123" s="199">
        <f t="shared" si="196"/>
        <v>-26887.842797919238</v>
      </c>
      <c r="CO123" s="199">
        <f t="shared" si="197"/>
        <v>-27606.550144500321</v>
      </c>
      <c r="CP123" s="199">
        <f t="shared" si="198"/>
        <v>-27910.63435991565</v>
      </c>
      <c r="CQ123" s="199">
        <f t="shared" si="199"/>
        <v>-28214.657920247344</v>
      </c>
      <c r="CR123" s="199">
        <f t="shared" si="200"/>
        <v>-28467.853032443862</v>
      </c>
      <c r="CS123" s="199">
        <f t="shared" si="201"/>
        <v>-28769.675146928708</v>
      </c>
      <c r="CT123" s="199">
        <f t="shared" si="202"/>
        <v>-27961.916273015198</v>
      </c>
      <c r="CU123" s="199">
        <f t="shared" si="203"/>
        <v>-28612.122875289188</v>
      </c>
      <c r="CV123" s="199">
        <f t="shared" si="204"/>
        <v>-29476.305039789186</v>
      </c>
      <c r="CW123" s="199">
        <f t="shared" si="205"/>
        <v>-29780.328600112138</v>
      </c>
      <c r="CX123" s="199">
        <f t="shared" si="206"/>
        <v>-30084.5565841274</v>
      </c>
      <c r="CY123" s="199">
        <f t="shared" si="207"/>
        <v>-30342.109671152291</v>
      </c>
      <c r="CZ123" s="199">
        <f t="shared" si="208"/>
        <v>-30637.51501062551</v>
      </c>
      <c r="DA123" s="199">
        <f t="shared" si="209"/>
        <v>-30358.742392113942</v>
      </c>
      <c r="DB123" s="199">
        <f t="shared" si="210"/>
        <v>-30708.002511996063</v>
      </c>
      <c r="DC123" s="199">
        <f t="shared" si="211"/>
        <v>-31370.51593247772</v>
      </c>
      <c r="DD123" s="199">
        <f t="shared" si="212"/>
        <v>-31611.726613904946</v>
      </c>
      <c r="DE123" s="199">
        <f t="shared" si="213"/>
        <v>-31907.609298970889</v>
      </c>
      <c r="DF123" s="199">
        <f t="shared" si="214"/>
        <v>-32174.990287792287</v>
      </c>
      <c r="DG123" s="199">
        <f t="shared" si="215"/>
        <v>-32470.395627265505</v>
      </c>
      <c r="DH123" s="199">
        <f t="shared" si="216"/>
        <v>-32088.094166496303</v>
      </c>
      <c r="DI123" s="199">
        <f t="shared" si="217"/>
        <v>-31781.818571530628</v>
      </c>
      <c r="DJ123" s="199">
        <f t="shared" si="218"/>
        <v>-32873.001959794281</v>
      </c>
      <c r="DK123" s="199">
        <f t="shared" si="219"/>
        <v>-33177.600594525713</v>
      </c>
      <c r="DL123" s="199">
        <f t="shared" si="220"/>
        <v>-33473.483279600383</v>
      </c>
      <c r="DM123" s="188"/>
      <c r="DN123" s="180"/>
    </row>
    <row r="124" spans="2:118" ht="15.4" x14ac:dyDescent="0.45">
      <c r="B124" s="246"/>
      <c r="C124" s="303">
        <f t="shared" si="224"/>
        <v>2043</v>
      </c>
      <c r="D124" s="304">
        <v>0.97</v>
      </c>
      <c r="E124" s="304">
        <v>0.97</v>
      </c>
      <c r="F124" s="304">
        <v>0.97</v>
      </c>
      <c r="G124" s="304">
        <v>0.97</v>
      </c>
      <c r="H124" s="304">
        <v>0.97</v>
      </c>
      <c r="I124" s="304">
        <v>0.97</v>
      </c>
      <c r="J124" s="304">
        <v>0.97</v>
      </c>
      <c r="K124" s="304">
        <v>0.97</v>
      </c>
      <c r="L124" s="304">
        <v>0.97</v>
      </c>
      <c r="M124" s="304">
        <v>0.97</v>
      </c>
      <c r="N124" s="304">
        <v>0.97</v>
      </c>
      <c r="O124" s="304">
        <v>0.97</v>
      </c>
      <c r="P124" s="39"/>
      <c r="Q124" s="247"/>
      <c r="X124" s="246"/>
      <c r="Y124" s="268">
        <v>21</v>
      </c>
      <c r="Z124" s="269">
        <v>496.19112999999999</v>
      </c>
      <c r="AA124" s="269">
        <v>496.19112999999999</v>
      </c>
      <c r="AB124" s="269">
        <v>496.19112999999999</v>
      </c>
      <c r="AC124" s="269">
        <v>496.19112999999999</v>
      </c>
      <c r="AD124" s="269">
        <v>0</v>
      </c>
      <c r="AE124" s="269">
        <v>0</v>
      </c>
      <c r="AF124" s="269">
        <v>496.19112999999999</v>
      </c>
      <c r="AG124" s="269">
        <v>500</v>
      </c>
      <c r="AH124" s="269">
        <v>496.19112999999999</v>
      </c>
      <c r="AI124" s="269">
        <v>496.19112999999999</v>
      </c>
      <c r="AJ124" s="269">
        <v>496.19112999999999</v>
      </c>
      <c r="AK124" s="269">
        <v>0</v>
      </c>
      <c r="AL124" s="269">
        <v>0</v>
      </c>
      <c r="AM124" s="269">
        <v>500</v>
      </c>
      <c r="AN124" s="269">
        <v>500</v>
      </c>
      <c r="AO124" s="269">
        <v>500</v>
      </c>
      <c r="AP124" s="269">
        <v>496.19112999999999</v>
      </c>
      <c r="AQ124" s="269">
        <v>496.19112999999999</v>
      </c>
      <c r="AR124" s="269">
        <v>411.19112999999999</v>
      </c>
      <c r="AS124" s="269">
        <v>411.19112999999999</v>
      </c>
      <c r="AT124" s="269">
        <v>411.19112999999999</v>
      </c>
      <c r="AU124" s="269">
        <v>496.19112999999999</v>
      </c>
      <c r="AV124" s="269">
        <v>496.19112999999999</v>
      </c>
      <c r="AW124" s="269">
        <v>496.19112999999999</v>
      </c>
      <c r="AX124" s="269">
        <v>496.19112999999999</v>
      </c>
      <c r="AY124" s="269">
        <v>0</v>
      </c>
      <c r="AZ124" s="269">
        <v>0</v>
      </c>
      <c r="BA124" s="269">
        <v>500</v>
      </c>
      <c r="BB124" s="269">
        <v>496.19112999999999</v>
      </c>
      <c r="BC124" s="269">
        <v>496.19112999999999</v>
      </c>
      <c r="BD124" s="39"/>
      <c r="BE124" s="493">
        <f t="shared" si="187"/>
        <v>389.08771566666655</v>
      </c>
      <c r="BF124" s="494">
        <f t="shared" si="188"/>
        <v>399.15858357142849</v>
      </c>
      <c r="BG124" s="273">
        <f t="shared" si="222"/>
        <v>4395.9556499999999</v>
      </c>
      <c r="BH124" s="273">
        <f t="shared" si="223"/>
        <v>7276.6758199999967</v>
      </c>
      <c r="BI124" s="274">
        <f t="shared" si="189"/>
        <v>0</v>
      </c>
      <c r="BJ124" s="275">
        <f t="shared" si="190"/>
        <v>11672.631469999997</v>
      </c>
      <c r="CG124" s="192"/>
      <c r="CH124" s="198">
        <v>21</v>
      </c>
      <c r="CI124" s="199">
        <f t="shared" si="191"/>
        <v>-26772.074414837782</v>
      </c>
      <c r="CJ124" s="199">
        <f t="shared" si="192"/>
        <v>-27160.842273339626</v>
      </c>
      <c r="CK124" s="199">
        <f t="shared" si="193"/>
        <v>-27349.067977641407</v>
      </c>
      <c r="CL124" s="199">
        <f t="shared" si="194"/>
        <v>-27700.869421007465</v>
      </c>
      <c r="CM124" s="199">
        <f t="shared" si="195"/>
        <v>-27352.038360695937</v>
      </c>
      <c r="CN124" s="199">
        <f t="shared" si="196"/>
        <v>-26887.842797919238</v>
      </c>
      <c r="CO124" s="199">
        <f t="shared" si="197"/>
        <v>-28174.274549534646</v>
      </c>
      <c r="CP124" s="199">
        <f t="shared" si="198"/>
        <v>-28482.716739778349</v>
      </c>
      <c r="CQ124" s="199">
        <f t="shared" si="199"/>
        <v>-28782.382325281669</v>
      </c>
      <c r="CR124" s="199">
        <f t="shared" si="200"/>
        <v>-29035.577437478187</v>
      </c>
      <c r="CS124" s="199">
        <f t="shared" si="201"/>
        <v>-29337.399551963033</v>
      </c>
      <c r="CT124" s="199">
        <f t="shared" si="202"/>
        <v>-27961.916273015198</v>
      </c>
      <c r="CU124" s="199">
        <f t="shared" si="203"/>
        <v>-28612.122875289188</v>
      </c>
      <c r="CV124" s="199">
        <f t="shared" si="204"/>
        <v>-30048.387419651885</v>
      </c>
      <c r="CW124" s="199">
        <f t="shared" si="205"/>
        <v>-30352.410979974837</v>
      </c>
      <c r="CX124" s="199">
        <f t="shared" si="206"/>
        <v>-30656.638963990099</v>
      </c>
      <c r="CY124" s="199">
        <f t="shared" si="207"/>
        <v>-30909.834076186617</v>
      </c>
      <c r="CZ124" s="199">
        <f t="shared" si="208"/>
        <v>-31205.239415659835</v>
      </c>
      <c r="DA124" s="199">
        <f t="shared" si="209"/>
        <v>-30829.212792571609</v>
      </c>
      <c r="DB124" s="199">
        <f t="shared" si="210"/>
        <v>-31178.47291245373</v>
      </c>
      <c r="DC124" s="199">
        <f t="shared" si="211"/>
        <v>-31840.986332935387</v>
      </c>
      <c r="DD124" s="199">
        <f t="shared" si="212"/>
        <v>-32179.451018939271</v>
      </c>
      <c r="DE124" s="199">
        <f t="shared" si="213"/>
        <v>-32475.333704005214</v>
      </c>
      <c r="DF124" s="199">
        <f t="shared" si="214"/>
        <v>-32742.714692826612</v>
      </c>
      <c r="DG124" s="199">
        <f t="shared" si="215"/>
        <v>-33038.120032299827</v>
      </c>
      <c r="DH124" s="199">
        <f t="shared" si="216"/>
        <v>-32088.094166496303</v>
      </c>
      <c r="DI124" s="199">
        <f t="shared" si="217"/>
        <v>-31781.818571530628</v>
      </c>
      <c r="DJ124" s="199">
        <f t="shared" si="218"/>
        <v>-33445.084339656984</v>
      </c>
      <c r="DK124" s="199">
        <f t="shared" si="219"/>
        <v>-33745.324999560034</v>
      </c>
      <c r="DL124" s="199">
        <f t="shared" si="220"/>
        <v>-34041.207684634704</v>
      </c>
      <c r="DM124" s="188"/>
      <c r="DN124" s="180"/>
    </row>
    <row r="125" spans="2:118" ht="15.4" x14ac:dyDescent="0.45">
      <c r="B125" s="246"/>
      <c r="C125" s="303">
        <f t="shared" si="224"/>
        <v>2044</v>
      </c>
      <c r="D125" s="304">
        <v>0.97</v>
      </c>
      <c r="E125" s="304">
        <v>0.97</v>
      </c>
      <c r="F125" s="304">
        <v>0.97</v>
      </c>
      <c r="G125" s="304">
        <v>0.97</v>
      </c>
      <c r="H125" s="304">
        <v>0.97</v>
      </c>
      <c r="I125" s="304">
        <v>0.97</v>
      </c>
      <c r="J125" s="304">
        <v>0.97</v>
      </c>
      <c r="K125" s="304">
        <v>0.97</v>
      </c>
      <c r="L125" s="304">
        <v>0.97</v>
      </c>
      <c r="M125" s="304">
        <v>0.97</v>
      </c>
      <c r="N125" s="304">
        <v>0.97</v>
      </c>
      <c r="O125" s="304">
        <v>0.97</v>
      </c>
      <c r="P125" s="39"/>
      <c r="Q125" s="247"/>
      <c r="X125" s="246"/>
      <c r="Y125" s="268">
        <v>22</v>
      </c>
      <c r="Z125" s="269">
        <v>0</v>
      </c>
      <c r="AA125" s="269">
        <v>0</v>
      </c>
      <c r="AB125" s="269">
        <v>0</v>
      </c>
      <c r="AC125" s="269">
        <v>0</v>
      </c>
      <c r="AD125" s="269">
        <v>0</v>
      </c>
      <c r="AE125" s="269">
        <v>0</v>
      </c>
      <c r="AF125" s="269">
        <v>0</v>
      </c>
      <c r="AG125" s="269">
        <v>0</v>
      </c>
      <c r="AH125" s="269">
        <v>0</v>
      </c>
      <c r="AI125" s="269">
        <v>0</v>
      </c>
      <c r="AJ125" s="269">
        <v>0</v>
      </c>
      <c r="AK125" s="269">
        <v>0</v>
      </c>
      <c r="AL125" s="269">
        <v>0</v>
      </c>
      <c r="AM125" s="269">
        <v>0</v>
      </c>
      <c r="AN125" s="269">
        <v>0</v>
      </c>
      <c r="AO125" s="269">
        <v>0</v>
      </c>
      <c r="AP125" s="269">
        <v>0</v>
      </c>
      <c r="AQ125" s="269">
        <v>0</v>
      </c>
      <c r="AR125" s="269">
        <v>0</v>
      </c>
      <c r="AS125" s="269">
        <v>496.19112999999999</v>
      </c>
      <c r="AT125" s="269">
        <v>42.5</v>
      </c>
      <c r="AU125" s="269">
        <v>0</v>
      </c>
      <c r="AV125" s="269">
        <v>0</v>
      </c>
      <c r="AW125" s="269">
        <v>0</v>
      </c>
      <c r="AX125" s="269">
        <v>0</v>
      </c>
      <c r="AY125" s="269">
        <v>0</v>
      </c>
      <c r="AZ125" s="269">
        <v>0</v>
      </c>
      <c r="BA125" s="269">
        <v>0</v>
      </c>
      <c r="BB125" s="269">
        <v>0</v>
      </c>
      <c r="BC125" s="269">
        <v>0</v>
      </c>
      <c r="BD125" s="39"/>
      <c r="BE125" s="493">
        <f t="shared" si="187"/>
        <v>17.956370999999997</v>
      </c>
      <c r="BF125" s="494">
        <f t="shared" si="188"/>
        <v>19.238968928571428</v>
      </c>
      <c r="BG125" s="273">
        <f t="shared" si="222"/>
        <v>42.5</v>
      </c>
      <c r="BH125" s="273">
        <f t="shared" si="223"/>
        <v>496.19112999999993</v>
      </c>
      <c r="BI125" s="274">
        <f t="shared" si="189"/>
        <v>0</v>
      </c>
      <c r="BJ125" s="275">
        <f t="shared" si="190"/>
        <v>538.69112999999993</v>
      </c>
      <c r="BM125" s="14" t="s">
        <v>123</v>
      </c>
      <c r="CG125" s="192"/>
      <c r="CH125" s="198">
        <v>22</v>
      </c>
      <c r="CI125" s="199">
        <f t="shared" si="191"/>
        <v>-26772.074414837782</v>
      </c>
      <c r="CJ125" s="199">
        <f t="shared" si="192"/>
        <v>-27160.842273339626</v>
      </c>
      <c r="CK125" s="199">
        <f t="shared" si="193"/>
        <v>-27349.067977641407</v>
      </c>
      <c r="CL125" s="199">
        <f t="shared" si="194"/>
        <v>-27700.869421007465</v>
      </c>
      <c r="CM125" s="199">
        <f t="shared" si="195"/>
        <v>-27352.038360695937</v>
      </c>
      <c r="CN125" s="199">
        <f t="shared" si="196"/>
        <v>-26887.842797919238</v>
      </c>
      <c r="CO125" s="199">
        <f t="shared" si="197"/>
        <v>-28174.274549534646</v>
      </c>
      <c r="CP125" s="199">
        <f t="shared" si="198"/>
        <v>-28482.716739778349</v>
      </c>
      <c r="CQ125" s="199">
        <f t="shared" si="199"/>
        <v>-28782.382325281669</v>
      </c>
      <c r="CR125" s="199">
        <f t="shared" si="200"/>
        <v>-29035.577437478187</v>
      </c>
      <c r="CS125" s="199">
        <f t="shared" si="201"/>
        <v>-29337.399551963033</v>
      </c>
      <c r="CT125" s="199">
        <f t="shared" si="202"/>
        <v>-27961.916273015198</v>
      </c>
      <c r="CU125" s="199">
        <f t="shared" si="203"/>
        <v>-28612.122875289188</v>
      </c>
      <c r="CV125" s="199">
        <f t="shared" si="204"/>
        <v>-30048.387419651885</v>
      </c>
      <c r="CW125" s="199">
        <f t="shared" si="205"/>
        <v>-30352.410979974837</v>
      </c>
      <c r="CX125" s="199">
        <f t="shared" si="206"/>
        <v>-30656.638963990099</v>
      </c>
      <c r="CY125" s="199">
        <f t="shared" si="207"/>
        <v>-30909.834076186617</v>
      </c>
      <c r="CZ125" s="199">
        <f t="shared" si="208"/>
        <v>-31205.239415659835</v>
      </c>
      <c r="DA125" s="199">
        <f t="shared" si="209"/>
        <v>-30829.212792571609</v>
      </c>
      <c r="DB125" s="199">
        <f t="shared" si="210"/>
        <v>-31746.197317488055</v>
      </c>
      <c r="DC125" s="199">
        <f t="shared" si="211"/>
        <v>-31889.613335223716</v>
      </c>
      <c r="DD125" s="199">
        <f t="shared" si="212"/>
        <v>-32179.451018939271</v>
      </c>
      <c r="DE125" s="199">
        <f t="shared" si="213"/>
        <v>-32475.333704005214</v>
      </c>
      <c r="DF125" s="199">
        <f t="shared" si="214"/>
        <v>-32742.714692826612</v>
      </c>
      <c r="DG125" s="199">
        <f t="shared" si="215"/>
        <v>-33038.120032299827</v>
      </c>
      <c r="DH125" s="199">
        <f t="shared" si="216"/>
        <v>-32088.094166496303</v>
      </c>
      <c r="DI125" s="199">
        <f t="shared" si="217"/>
        <v>-31781.818571530628</v>
      </c>
      <c r="DJ125" s="199">
        <f t="shared" si="218"/>
        <v>-33445.084339656984</v>
      </c>
      <c r="DK125" s="199">
        <f t="shared" si="219"/>
        <v>-33745.324999560034</v>
      </c>
      <c r="DL125" s="199">
        <f t="shared" si="220"/>
        <v>-34041.207684634704</v>
      </c>
      <c r="DM125" s="188"/>
      <c r="DN125" s="180"/>
    </row>
    <row r="126" spans="2:118" ht="15.4" x14ac:dyDescent="0.45">
      <c r="B126" s="246"/>
      <c r="C126" s="303">
        <f t="shared" si="224"/>
        <v>2045</v>
      </c>
      <c r="D126" s="304">
        <v>0.97</v>
      </c>
      <c r="E126" s="304">
        <v>0.97</v>
      </c>
      <c r="F126" s="304">
        <v>0.97</v>
      </c>
      <c r="G126" s="304">
        <v>0.97</v>
      </c>
      <c r="H126" s="304">
        <v>0.97</v>
      </c>
      <c r="I126" s="304">
        <v>0.97</v>
      </c>
      <c r="J126" s="304">
        <v>0.97</v>
      </c>
      <c r="K126" s="304">
        <v>0.97</v>
      </c>
      <c r="L126" s="304">
        <v>0.97</v>
      </c>
      <c r="M126" s="304">
        <v>0.97</v>
      </c>
      <c r="N126" s="304">
        <v>0.97</v>
      </c>
      <c r="O126" s="304">
        <v>0.97</v>
      </c>
      <c r="P126" s="39"/>
      <c r="Q126" s="247"/>
      <c r="X126" s="246"/>
      <c r="Y126" s="268">
        <v>23</v>
      </c>
      <c r="Z126" s="269">
        <v>0</v>
      </c>
      <c r="AA126" s="269">
        <v>0</v>
      </c>
      <c r="AB126" s="269">
        <v>0</v>
      </c>
      <c r="AC126" s="269">
        <v>0</v>
      </c>
      <c r="AD126" s="269">
        <v>0</v>
      </c>
      <c r="AE126" s="269">
        <v>0</v>
      </c>
      <c r="AF126" s="269">
        <v>0</v>
      </c>
      <c r="AG126" s="269">
        <v>0</v>
      </c>
      <c r="AH126" s="269">
        <v>0</v>
      </c>
      <c r="AI126" s="269">
        <v>42.5</v>
      </c>
      <c r="AJ126" s="269">
        <v>0</v>
      </c>
      <c r="AK126" s="269">
        <v>0</v>
      </c>
      <c r="AL126" s="269">
        <v>0</v>
      </c>
      <c r="AM126" s="269">
        <v>0</v>
      </c>
      <c r="AN126" s="269">
        <v>0</v>
      </c>
      <c r="AO126" s="269">
        <v>0</v>
      </c>
      <c r="AP126" s="269">
        <v>0</v>
      </c>
      <c r="AQ126" s="269">
        <v>0</v>
      </c>
      <c r="AR126" s="269">
        <v>0</v>
      </c>
      <c r="AS126" s="269">
        <v>0</v>
      </c>
      <c r="AT126" s="269">
        <v>0</v>
      </c>
      <c r="AU126" s="269">
        <v>0</v>
      </c>
      <c r="AV126" s="269">
        <v>0</v>
      </c>
      <c r="AW126" s="269">
        <v>0</v>
      </c>
      <c r="AX126" s="269">
        <v>0</v>
      </c>
      <c r="AY126" s="269">
        <v>0</v>
      </c>
      <c r="AZ126" s="269">
        <v>0</v>
      </c>
      <c r="BA126" s="269">
        <v>0</v>
      </c>
      <c r="BB126" s="269">
        <v>0</v>
      </c>
      <c r="BC126" s="269">
        <v>0</v>
      </c>
      <c r="BD126" s="39"/>
      <c r="BE126" s="493">
        <f t="shared" si="187"/>
        <v>1.4166666666666667</v>
      </c>
      <c r="BF126" s="494">
        <f t="shared" si="188"/>
        <v>1.5178571428571428</v>
      </c>
      <c r="BG126" s="273">
        <f t="shared" si="222"/>
        <v>0</v>
      </c>
      <c r="BH126" s="273">
        <f t="shared" si="223"/>
        <v>42.5</v>
      </c>
      <c r="BI126" s="274">
        <f t="shared" si="189"/>
        <v>0</v>
      </c>
      <c r="BJ126" s="275">
        <f t="shared" si="190"/>
        <v>42.5</v>
      </c>
      <c r="BL126" s="14">
        <f>COUNTIF(Z104:BC127,"&gt;"&amp;MxDisch1)</f>
        <v>0</v>
      </c>
      <c r="BM126" s="14" t="s">
        <v>124</v>
      </c>
      <c r="CG126" s="192"/>
      <c r="CH126" s="198">
        <v>23</v>
      </c>
      <c r="CI126" s="199">
        <f t="shared" si="191"/>
        <v>-26772.074414837782</v>
      </c>
      <c r="CJ126" s="199">
        <f t="shared" si="192"/>
        <v>-27160.842273339626</v>
      </c>
      <c r="CK126" s="199">
        <f t="shared" si="193"/>
        <v>-27349.067977641407</v>
      </c>
      <c r="CL126" s="199">
        <f t="shared" si="194"/>
        <v>-27700.869421007465</v>
      </c>
      <c r="CM126" s="199">
        <f t="shared" si="195"/>
        <v>-27352.038360695937</v>
      </c>
      <c r="CN126" s="199">
        <f t="shared" si="196"/>
        <v>-26887.842797919238</v>
      </c>
      <c r="CO126" s="199">
        <f t="shared" si="197"/>
        <v>-28174.274549534646</v>
      </c>
      <c r="CP126" s="199">
        <f t="shared" si="198"/>
        <v>-28482.716739778349</v>
      </c>
      <c r="CQ126" s="199">
        <f t="shared" si="199"/>
        <v>-28782.382325281669</v>
      </c>
      <c r="CR126" s="199">
        <f t="shared" si="200"/>
        <v>-29084.204439766516</v>
      </c>
      <c r="CS126" s="199">
        <f t="shared" si="201"/>
        <v>-29337.399551963033</v>
      </c>
      <c r="CT126" s="199">
        <f t="shared" si="202"/>
        <v>-27961.916273015198</v>
      </c>
      <c r="CU126" s="199">
        <f t="shared" si="203"/>
        <v>-28612.122875289188</v>
      </c>
      <c r="CV126" s="199">
        <f t="shared" si="204"/>
        <v>-30048.387419651885</v>
      </c>
      <c r="CW126" s="199">
        <f t="shared" si="205"/>
        <v>-30352.410979974837</v>
      </c>
      <c r="CX126" s="199">
        <f t="shared" si="206"/>
        <v>-30656.638963990099</v>
      </c>
      <c r="CY126" s="199">
        <f t="shared" si="207"/>
        <v>-30909.834076186617</v>
      </c>
      <c r="CZ126" s="199">
        <f t="shared" si="208"/>
        <v>-31205.239415659835</v>
      </c>
      <c r="DA126" s="199">
        <f t="shared" si="209"/>
        <v>-30829.212792571609</v>
      </c>
      <c r="DB126" s="199">
        <f t="shared" si="210"/>
        <v>-31746.197317488055</v>
      </c>
      <c r="DC126" s="199">
        <f t="shared" si="211"/>
        <v>-31889.613335223716</v>
      </c>
      <c r="DD126" s="199">
        <f t="shared" si="212"/>
        <v>-32179.451018939271</v>
      </c>
      <c r="DE126" s="199">
        <f t="shared" si="213"/>
        <v>-32475.333704005214</v>
      </c>
      <c r="DF126" s="199">
        <f t="shared" si="214"/>
        <v>-32742.714692826612</v>
      </c>
      <c r="DG126" s="199">
        <f t="shared" si="215"/>
        <v>-33038.120032299827</v>
      </c>
      <c r="DH126" s="199">
        <f t="shared" si="216"/>
        <v>-32088.094166496303</v>
      </c>
      <c r="DI126" s="199">
        <f t="shared" si="217"/>
        <v>-31781.818571530628</v>
      </c>
      <c r="DJ126" s="199">
        <f t="shared" si="218"/>
        <v>-33445.084339656984</v>
      </c>
      <c r="DK126" s="199">
        <f t="shared" si="219"/>
        <v>-33745.324999560034</v>
      </c>
      <c r="DL126" s="199">
        <f t="shared" si="220"/>
        <v>-34041.207684634704</v>
      </c>
      <c r="DM126" s="188"/>
      <c r="DN126" s="180"/>
    </row>
    <row r="127" spans="2:118" ht="15.4" x14ac:dyDescent="0.45">
      <c r="B127" s="246"/>
      <c r="C127" s="303">
        <f t="shared" si="224"/>
        <v>2046</v>
      </c>
      <c r="D127" s="304">
        <v>0.97</v>
      </c>
      <c r="E127" s="304">
        <v>0.97</v>
      </c>
      <c r="F127" s="304">
        <v>0.97</v>
      </c>
      <c r="G127" s="304">
        <v>0.97</v>
      </c>
      <c r="H127" s="304">
        <v>0.97</v>
      </c>
      <c r="I127" s="304">
        <v>0.97</v>
      </c>
      <c r="J127" s="304">
        <v>0.97</v>
      </c>
      <c r="K127" s="304">
        <v>0.97</v>
      </c>
      <c r="L127" s="304">
        <v>0.97</v>
      </c>
      <c r="M127" s="304">
        <v>0.97</v>
      </c>
      <c r="N127" s="304">
        <v>0.97</v>
      </c>
      <c r="O127" s="304">
        <v>0.97</v>
      </c>
      <c r="P127" s="39"/>
      <c r="Q127" s="247"/>
      <c r="X127" s="246"/>
      <c r="Y127" s="276">
        <v>24</v>
      </c>
      <c r="Z127" s="277">
        <v>0</v>
      </c>
      <c r="AA127" s="277">
        <v>0</v>
      </c>
      <c r="AB127" s="277">
        <v>0</v>
      </c>
      <c r="AC127" s="277">
        <v>0</v>
      </c>
      <c r="AD127" s="277">
        <v>0</v>
      </c>
      <c r="AE127" s="277">
        <v>0</v>
      </c>
      <c r="AF127" s="277">
        <v>0</v>
      </c>
      <c r="AG127" s="277">
        <v>0</v>
      </c>
      <c r="AH127" s="277">
        <v>0</v>
      </c>
      <c r="AI127" s="277">
        <v>0</v>
      </c>
      <c r="AJ127" s="277">
        <v>0</v>
      </c>
      <c r="AK127" s="277">
        <v>0</v>
      </c>
      <c r="AL127" s="277">
        <v>0</v>
      </c>
      <c r="AM127" s="277">
        <v>0</v>
      </c>
      <c r="AN127" s="277">
        <v>0</v>
      </c>
      <c r="AO127" s="277">
        <v>0</v>
      </c>
      <c r="AP127" s="277">
        <v>0</v>
      </c>
      <c r="AQ127" s="277">
        <v>0</v>
      </c>
      <c r="AR127" s="277">
        <v>0</v>
      </c>
      <c r="AS127" s="277">
        <v>0</v>
      </c>
      <c r="AT127" s="277">
        <v>0</v>
      </c>
      <c r="AU127" s="277">
        <v>0</v>
      </c>
      <c r="AV127" s="277">
        <v>0</v>
      </c>
      <c r="AW127" s="277">
        <v>0</v>
      </c>
      <c r="AX127" s="277">
        <v>0</v>
      </c>
      <c r="AY127" s="277">
        <v>0</v>
      </c>
      <c r="AZ127" s="277">
        <v>0</v>
      </c>
      <c r="BA127" s="277">
        <v>0</v>
      </c>
      <c r="BB127" s="277">
        <v>0</v>
      </c>
      <c r="BC127" s="277">
        <v>0</v>
      </c>
      <c r="BD127" s="39"/>
      <c r="BE127" s="491">
        <f t="shared" si="187"/>
        <v>0</v>
      </c>
      <c r="BF127" s="492">
        <f t="shared" si="188"/>
        <v>0</v>
      </c>
      <c r="BG127" s="278">
        <f>SUM($Z127:$BD127)</f>
        <v>0</v>
      </c>
      <c r="BH127" s="278">
        <v>0</v>
      </c>
      <c r="BI127" s="279">
        <f t="shared" si="189"/>
        <v>0</v>
      </c>
      <c r="BJ127" s="280">
        <f t="shared" si="190"/>
        <v>0</v>
      </c>
      <c r="BL127" s="14">
        <f>COUNTIF(Z104:BC127,"&lt;"&amp;-MxChgRate1)</f>
        <v>0</v>
      </c>
      <c r="BM127" s="14" t="s">
        <v>125</v>
      </c>
      <c r="CG127" s="192"/>
      <c r="CH127" s="200">
        <v>24</v>
      </c>
      <c r="CI127" s="201">
        <f t="shared" si="191"/>
        <v>-26772.074414837782</v>
      </c>
      <c r="CJ127" s="201">
        <f t="shared" si="192"/>
        <v>-27160.842273339626</v>
      </c>
      <c r="CK127" s="201">
        <f t="shared" si="193"/>
        <v>-27349.067977641407</v>
      </c>
      <c r="CL127" s="201">
        <f t="shared" si="194"/>
        <v>-27700.869421007465</v>
      </c>
      <c r="CM127" s="201">
        <f t="shared" si="195"/>
        <v>-27352.038360695937</v>
      </c>
      <c r="CN127" s="201">
        <f t="shared" si="196"/>
        <v>-26887.842797919238</v>
      </c>
      <c r="CO127" s="201">
        <f t="shared" si="197"/>
        <v>-28174.274549534646</v>
      </c>
      <c r="CP127" s="201">
        <f t="shared" si="198"/>
        <v>-28482.716739778349</v>
      </c>
      <c r="CQ127" s="201">
        <f t="shared" si="199"/>
        <v>-28782.382325281669</v>
      </c>
      <c r="CR127" s="201">
        <f t="shared" si="200"/>
        <v>-29084.204439766516</v>
      </c>
      <c r="CS127" s="201">
        <f t="shared" si="201"/>
        <v>-29337.399551963033</v>
      </c>
      <c r="CT127" s="201">
        <f t="shared" si="202"/>
        <v>-27961.916273015198</v>
      </c>
      <c r="CU127" s="201">
        <f t="shared" si="203"/>
        <v>-28612.122875289188</v>
      </c>
      <c r="CV127" s="201">
        <f t="shared" si="204"/>
        <v>-30048.387419651885</v>
      </c>
      <c r="CW127" s="201">
        <f t="shared" si="205"/>
        <v>-30352.410979974837</v>
      </c>
      <c r="CX127" s="201">
        <f t="shared" si="206"/>
        <v>-30656.638963990099</v>
      </c>
      <c r="CY127" s="201">
        <f t="shared" si="207"/>
        <v>-30909.834076186617</v>
      </c>
      <c r="CZ127" s="201">
        <f t="shared" si="208"/>
        <v>-31205.239415659835</v>
      </c>
      <c r="DA127" s="201">
        <f t="shared" si="209"/>
        <v>-30829.212792571609</v>
      </c>
      <c r="DB127" s="201">
        <f t="shared" si="210"/>
        <v>-31746.197317488055</v>
      </c>
      <c r="DC127" s="201">
        <f t="shared" si="211"/>
        <v>-31889.613335223716</v>
      </c>
      <c r="DD127" s="201">
        <f t="shared" si="212"/>
        <v>-32179.451018939271</v>
      </c>
      <c r="DE127" s="201">
        <f t="shared" si="213"/>
        <v>-32475.333704005214</v>
      </c>
      <c r="DF127" s="201">
        <f t="shared" si="214"/>
        <v>-32742.714692826612</v>
      </c>
      <c r="DG127" s="201">
        <f t="shared" si="215"/>
        <v>-33038.120032299827</v>
      </c>
      <c r="DH127" s="201">
        <f t="shared" si="216"/>
        <v>-32088.094166496303</v>
      </c>
      <c r="DI127" s="201">
        <f t="shared" si="217"/>
        <v>-31781.818571530628</v>
      </c>
      <c r="DJ127" s="201">
        <f t="shared" si="218"/>
        <v>-33445.084339656984</v>
      </c>
      <c r="DK127" s="201">
        <f t="shared" si="219"/>
        <v>-33745.324999560034</v>
      </c>
      <c r="DL127" s="201">
        <f t="shared" si="220"/>
        <v>-34041.207684634704</v>
      </c>
      <c r="DM127" s="188"/>
      <c r="DN127" s="367">
        <f>COUNTIF(CI104:DM127,"&gt;"&amp;StorCap)+COUNTIF(CI104:DM127,"&lt;"&amp;0)</f>
        <v>720</v>
      </c>
    </row>
    <row r="128" spans="2:118" ht="15.4" x14ac:dyDescent="0.45">
      <c r="B128" s="246"/>
      <c r="C128" s="303">
        <f t="shared" si="224"/>
        <v>2047</v>
      </c>
      <c r="D128" s="304">
        <v>0.97</v>
      </c>
      <c r="E128" s="304">
        <v>0.97</v>
      </c>
      <c r="F128" s="304">
        <v>0.97</v>
      </c>
      <c r="G128" s="304">
        <v>0.97</v>
      </c>
      <c r="H128" s="304">
        <v>0.97</v>
      </c>
      <c r="I128" s="304">
        <v>0.97</v>
      </c>
      <c r="J128" s="304">
        <v>0.97</v>
      </c>
      <c r="K128" s="304">
        <v>0.97</v>
      </c>
      <c r="L128" s="304">
        <v>0.97</v>
      </c>
      <c r="M128" s="304">
        <v>0.97</v>
      </c>
      <c r="N128" s="304">
        <v>0.97</v>
      </c>
      <c r="O128" s="304">
        <v>0.97</v>
      </c>
      <c r="P128" s="39"/>
      <c r="Q128" s="247"/>
      <c r="X128" s="246"/>
      <c r="Y128" s="251"/>
      <c r="Z128" s="288" t="str">
        <f t="shared" ref="Z128:BC128" si="225">IF(SUM(Z104:Z127)&gt;0,"Verify","")</f>
        <v/>
      </c>
      <c r="AA128" s="288" t="str">
        <f t="shared" si="225"/>
        <v/>
      </c>
      <c r="AB128" s="288" t="str">
        <f t="shared" si="225"/>
        <v/>
      </c>
      <c r="AC128" s="288" t="str">
        <f t="shared" si="225"/>
        <v/>
      </c>
      <c r="AD128" s="288" t="str">
        <f t="shared" si="225"/>
        <v/>
      </c>
      <c r="AE128" s="288" t="str">
        <f t="shared" si="225"/>
        <v/>
      </c>
      <c r="AF128" s="288" t="str">
        <f t="shared" si="225"/>
        <v>Verify</v>
      </c>
      <c r="AG128" s="288" t="str">
        <f t="shared" si="225"/>
        <v/>
      </c>
      <c r="AH128" s="288" t="str">
        <f t="shared" si="225"/>
        <v/>
      </c>
      <c r="AI128" s="288" t="str">
        <f t="shared" si="225"/>
        <v/>
      </c>
      <c r="AJ128" s="288" t="str">
        <f t="shared" si="225"/>
        <v/>
      </c>
      <c r="AK128" s="288" t="str">
        <f t="shared" si="225"/>
        <v/>
      </c>
      <c r="AL128" s="288" t="str">
        <f t="shared" si="225"/>
        <v>Verify</v>
      </c>
      <c r="AM128" s="288" t="str">
        <f t="shared" si="225"/>
        <v>Verify</v>
      </c>
      <c r="AN128" s="288" t="str">
        <f t="shared" si="225"/>
        <v/>
      </c>
      <c r="AO128" s="288" t="str">
        <f t="shared" si="225"/>
        <v/>
      </c>
      <c r="AP128" s="288" t="str">
        <f t="shared" si="225"/>
        <v/>
      </c>
      <c r="AQ128" s="288" t="str">
        <f t="shared" si="225"/>
        <v/>
      </c>
      <c r="AR128" s="288" t="str">
        <f t="shared" si="225"/>
        <v/>
      </c>
      <c r="AS128" s="288" t="str">
        <f t="shared" si="225"/>
        <v>Verify</v>
      </c>
      <c r="AT128" s="288" t="str">
        <f t="shared" si="225"/>
        <v/>
      </c>
      <c r="AU128" s="288" t="str">
        <f t="shared" si="225"/>
        <v/>
      </c>
      <c r="AV128" s="288" t="str">
        <f t="shared" si="225"/>
        <v/>
      </c>
      <c r="AW128" s="288" t="str">
        <f t="shared" si="225"/>
        <v/>
      </c>
      <c r="AX128" s="288" t="str">
        <f t="shared" si="225"/>
        <v/>
      </c>
      <c r="AY128" s="288" t="str">
        <f t="shared" si="225"/>
        <v/>
      </c>
      <c r="AZ128" s="288" t="str">
        <f t="shared" si="225"/>
        <v/>
      </c>
      <c r="BA128" s="288" t="str">
        <f t="shared" si="225"/>
        <v>Verify</v>
      </c>
      <c r="BB128" s="288" t="str">
        <f t="shared" si="225"/>
        <v/>
      </c>
      <c r="BC128" s="288" t="str">
        <f t="shared" si="225"/>
        <v/>
      </c>
      <c r="BD128" s="39"/>
      <c r="BE128" s="39"/>
      <c r="BF128" s="39"/>
      <c r="BG128" s="278">
        <f>SUM(BG104:BG127)</f>
        <v>-17182.939956149999</v>
      </c>
      <c r="BH128" s="278">
        <f>SUM(BH111:BH126)</f>
        <v>10330.778212849989</v>
      </c>
      <c r="BI128" s="278">
        <f>SUM(BI104:BI127)</f>
        <v>-56982.320673299997</v>
      </c>
      <c r="BJ128" s="291">
        <f>SUM(BJ104:BJ127)</f>
        <v>50130.158929999983</v>
      </c>
      <c r="CG128" s="192"/>
      <c r="CH128" s="202"/>
      <c r="CI128" s="208"/>
      <c r="CJ128" s="208"/>
      <c r="CK128" s="208"/>
      <c r="CL128" s="208"/>
      <c r="CM128" s="208"/>
      <c r="CN128" s="208"/>
      <c r="CO128" s="208"/>
      <c r="CP128" s="208"/>
      <c r="CQ128" s="208"/>
      <c r="CR128" s="208"/>
      <c r="CS128" s="208"/>
      <c r="CT128" s="208"/>
      <c r="CU128" s="208"/>
      <c r="CV128" s="208"/>
      <c r="CW128" s="208"/>
      <c r="CX128" s="208"/>
      <c r="CY128" s="208"/>
      <c r="CZ128" s="208"/>
      <c r="DA128" s="208"/>
      <c r="DB128" s="208"/>
      <c r="DC128" s="208"/>
      <c r="DD128" s="208"/>
      <c r="DE128" s="208"/>
      <c r="DF128" s="208"/>
      <c r="DG128" s="208"/>
      <c r="DH128" s="208"/>
      <c r="DI128" s="208"/>
      <c r="DJ128" s="208"/>
      <c r="DK128" s="208"/>
      <c r="DL128" s="208"/>
      <c r="DM128" s="188"/>
      <c r="DN128" s="180"/>
    </row>
    <row r="129" spans="2:118" ht="15.4" x14ac:dyDescent="0.45">
      <c r="B129" s="246"/>
      <c r="C129" s="303">
        <f t="shared" si="224"/>
        <v>2048</v>
      </c>
      <c r="D129" s="304">
        <v>0.97</v>
      </c>
      <c r="E129" s="304">
        <v>0.97</v>
      </c>
      <c r="F129" s="304">
        <v>0.97</v>
      </c>
      <c r="G129" s="304">
        <v>0.97</v>
      </c>
      <c r="H129" s="304">
        <v>0.97</v>
      </c>
      <c r="I129" s="304">
        <v>0.97</v>
      </c>
      <c r="J129" s="304">
        <v>0.97</v>
      </c>
      <c r="K129" s="304">
        <v>0.97</v>
      </c>
      <c r="L129" s="304">
        <v>0.97</v>
      </c>
      <c r="M129" s="304">
        <v>0.97</v>
      </c>
      <c r="N129" s="304">
        <v>0.97</v>
      </c>
      <c r="O129" s="304">
        <v>0.97</v>
      </c>
      <c r="P129" s="39"/>
      <c r="Q129" s="247"/>
      <c r="X129" s="283"/>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6"/>
      <c r="BE129" s="286"/>
      <c r="BF129" s="286"/>
      <c r="BG129" s="292"/>
      <c r="BH129" s="293"/>
      <c r="BI129" s="293"/>
      <c r="BJ129" s="294"/>
      <c r="CG129" s="203"/>
      <c r="CH129" s="204"/>
      <c r="CI129" s="204"/>
      <c r="CJ129" s="204"/>
      <c r="CK129" s="204"/>
      <c r="CL129" s="204"/>
      <c r="CM129" s="204"/>
      <c r="CN129" s="204"/>
      <c r="CO129" s="204"/>
      <c r="CP129" s="204"/>
      <c r="CQ129" s="204"/>
      <c r="CR129" s="204"/>
      <c r="CS129" s="204"/>
      <c r="CT129" s="204"/>
      <c r="CU129" s="204"/>
      <c r="CV129" s="204"/>
      <c r="CW129" s="204"/>
      <c r="CX129" s="204"/>
      <c r="CY129" s="204"/>
      <c r="CZ129" s="204"/>
      <c r="DA129" s="204"/>
      <c r="DB129" s="204"/>
      <c r="DC129" s="204"/>
      <c r="DD129" s="204"/>
      <c r="DE129" s="204"/>
      <c r="DF129" s="204"/>
      <c r="DG129" s="204"/>
      <c r="DH129" s="204"/>
      <c r="DI129" s="204"/>
      <c r="DJ129" s="204"/>
      <c r="DK129" s="204"/>
      <c r="DL129" s="204"/>
      <c r="DM129" s="209"/>
      <c r="DN129" s="180"/>
    </row>
    <row r="130" spans="2:118" ht="15.4" x14ac:dyDescent="0.45">
      <c r="B130" s="246"/>
      <c r="C130" s="303">
        <f t="shared" si="224"/>
        <v>2049</v>
      </c>
      <c r="D130" s="304"/>
      <c r="E130" s="304"/>
      <c r="F130" s="304"/>
      <c r="G130" s="304"/>
      <c r="H130" s="304"/>
      <c r="I130" s="304"/>
      <c r="J130" s="304"/>
      <c r="K130" s="304"/>
      <c r="L130" s="304"/>
      <c r="M130" s="304"/>
      <c r="N130" s="304"/>
      <c r="O130" s="304"/>
      <c r="P130" s="39"/>
      <c r="Q130" s="247"/>
      <c r="X130" s="296"/>
      <c r="Y130" s="297"/>
      <c r="Z130" s="297"/>
      <c r="AA130" s="297"/>
      <c r="AB130" s="297"/>
      <c r="AC130" s="297"/>
      <c r="AD130" s="297"/>
      <c r="AE130" s="297"/>
      <c r="AF130" s="297"/>
      <c r="AG130" s="297"/>
      <c r="AH130" s="297"/>
      <c r="AI130" s="297"/>
      <c r="AJ130" s="297"/>
      <c r="AK130" s="297"/>
      <c r="AL130" s="297"/>
      <c r="AM130" s="297"/>
      <c r="AN130" s="298"/>
      <c r="AO130" s="299"/>
      <c r="AP130" s="299"/>
      <c r="AQ130" s="299"/>
      <c r="AR130" s="299"/>
      <c r="AS130" s="299"/>
      <c r="AT130" s="299"/>
      <c r="AU130" s="299"/>
      <c r="AV130" s="299"/>
      <c r="AW130" s="299"/>
      <c r="AX130" s="299"/>
      <c r="AY130" s="299"/>
      <c r="AZ130" s="299"/>
      <c r="BA130" s="299"/>
      <c r="BB130" s="299"/>
      <c r="BC130" s="299"/>
      <c r="BD130" s="299"/>
      <c r="BE130" s="299"/>
      <c r="BF130" s="299"/>
      <c r="BG130" s="39"/>
      <c r="BH130" s="39"/>
      <c r="BI130" s="39"/>
      <c r="BJ130" s="247"/>
      <c r="CG130" s="210"/>
      <c r="CH130" s="211"/>
      <c r="CI130" s="211"/>
      <c r="CJ130" s="211"/>
      <c r="CK130" s="211"/>
      <c r="CL130" s="211"/>
      <c r="CM130" s="211"/>
      <c r="CN130" s="211"/>
      <c r="CO130" s="211"/>
      <c r="CP130" s="211"/>
      <c r="CQ130" s="211"/>
      <c r="CR130" s="211"/>
      <c r="CS130" s="211"/>
      <c r="CT130" s="211"/>
      <c r="CU130" s="211"/>
      <c r="CV130" s="211"/>
      <c r="CW130" s="212"/>
      <c r="CX130" s="213"/>
      <c r="CY130" s="213"/>
      <c r="CZ130" s="213"/>
      <c r="DA130" s="213"/>
      <c r="DB130" s="213"/>
      <c r="DC130" s="213"/>
      <c r="DD130" s="213"/>
      <c r="DE130" s="213"/>
      <c r="DF130" s="213"/>
      <c r="DG130" s="213"/>
      <c r="DH130" s="213"/>
      <c r="DI130" s="213"/>
      <c r="DJ130" s="213"/>
      <c r="DK130" s="213"/>
      <c r="DL130" s="213"/>
      <c r="DM130" s="213"/>
      <c r="DN130" s="180"/>
    </row>
    <row r="131" spans="2:118" ht="15.4" x14ac:dyDescent="0.45">
      <c r="B131" s="246"/>
      <c r="C131" s="303">
        <f t="shared" si="224"/>
        <v>2050</v>
      </c>
      <c r="D131" s="304"/>
      <c r="E131" s="304"/>
      <c r="F131" s="304"/>
      <c r="G131" s="304"/>
      <c r="H131" s="304"/>
      <c r="I131" s="304"/>
      <c r="J131" s="304"/>
      <c r="K131" s="304"/>
      <c r="L131" s="304"/>
      <c r="M131" s="304"/>
      <c r="N131" s="304"/>
      <c r="O131" s="304"/>
      <c r="P131" s="39"/>
      <c r="Q131" s="247"/>
      <c r="X131" s="246" t="s">
        <v>137</v>
      </c>
      <c r="Y131" s="39"/>
      <c r="Z131" s="39"/>
      <c r="AA131" s="39"/>
      <c r="AB131" s="39"/>
      <c r="AC131" s="39"/>
      <c r="AD131" s="39"/>
      <c r="AE131" s="39"/>
      <c r="AF131" s="39"/>
      <c r="AG131" s="39"/>
      <c r="AH131" s="39"/>
      <c r="AI131" s="39"/>
      <c r="AJ131" s="39"/>
      <c r="AK131" s="39"/>
      <c r="AL131" s="39"/>
      <c r="AM131" s="39"/>
      <c r="AN131" s="39"/>
      <c r="AO131" s="39"/>
      <c r="AP131" s="39"/>
      <c r="AQ131" s="39"/>
      <c r="AR131" s="39"/>
      <c r="AS131" s="39"/>
      <c r="AT131" s="39"/>
      <c r="AU131" s="39"/>
      <c r="AV131" s="39"/>
      <c r="AW131" s="39"/>
      <c r="AX131" s="39"/>
      <c r="AY131" s="39"/>
      <c r="AZ131" s="39"/>
      <c r="BA131" s="39"/>
      <c r="BB131" s="39"/>
      <c r="BC131" s="39"/>
      <c r="BD131" s="39"/>
      <c r="BE131" s="39"/>
      <c r="BF131" s="39"/>
      <c r="BG131" s="39"/>
      <c r="BH131" s="39"/>
      <c r="BI131" s="39"/>
      <c r="BJ131" s="247"/>
      <c r="CG131" s="192" t="s">
        <v>137</v>
      </c>
      <c r="CH131" s="188"/>
      <c r="CI131" s="188"/>
      <c r="CJ131" s="188"/>
      <c r="CK131" s="188"/>
      <c r="CL131" s="188"/>
      <c r="CM131" s="188"/>
      <c r="CN131" s="188"/>
      <c r="CO131" s="188"/>
      <c r="CP131" s="188"/>
      <c r="CQ131" s="188"/>
      <c r="CR131" s="188"/>
      <c r="CS131" s="188"/>
      <c r="CT131" s="188"/>
      <c r="CU131" s="188"/>
      <c r="CV131" s="188"/>
      <c r="CW131" s="188"/>
      <c r="CX131" s="188"/>
      <c r="CY131" s="188"/>
      <c r="CZ131" s="188"/>
      <c r="DA131" s="188"/>
      <c r="DB131" s="188"/>
      <c r="DC131" s="188"/>
      <c r="DD131" s="188"/>
      <c r="DE131" s="188"/>
      <c r="DF131" s="188"/>
      <c r="DG131" s="188"/>
      <c r="DH131" s="188"/>
      <c r="DI131" s="188"/>
      <c r="DJ131" s="188"/>
      <c r="DK131" s="188"/>
      <c r="DL131" s="188"/>
      <c r="DM131" s="188"/>
      <c r="DN131" s="180"/>
    </row>
    <row r="132" spans="2:118" ht="15.4" x14ac:dyDescent="0.45">
      <c r="B132" s="246"/>
      <c r="C132" s="303">
        <f t="shared" si="224"/>
        <v>2051</v>
      </c>
      <c r="D132" s="304"/>
      <c r="E132" s="304"/>
      <c r="F132" s="304"/>
      <c r="G132" s="304"/>
      <c r="H132" s="304"/>
      <c r="I132" s="304"/>
      <c r="J132" s="304"/>
      <c r="K132" s="304"/>
      <c r="L132" s="304"/>
      <c r="M132" s="304"/>
      <c r="N132" s="304"/>
      <c r="O132" s="304"/>
      <c r="P132" s="39"/>
      <c r="Q132" s="247"/>
      <c r="X132" s="246"/>
      <c r="Y132" s="39"/>
      <c r="Z132" s="264">
        <f t="shared" ref="Z132:BD132" si="226">IFERROR(SUMIF(Z135:Z158,"&gt;0",Z135:Z158)/-SUMIF(Z135:Z158,"&lt;0",Z135:Z158),"")</f>
        <v>0.86712086598319782</v>
      </c>
      <c r="AA132" s="264">
        <f t="shared" si="226"/>
        <v>0.88000000000038781</v>
      </c>
      <c r="AB132" s="264">
        <f t="shared" si="226"/>
        <v>0.58046751149831877</v>
      </c>
      <c r="AC132" s="264">
        <f t="shared" si="226"/>
        <v>0.54825484000000002</v>
      </c>
      <c r="AD132" s="264">
        <f t="shared" si="226"/>
        <v>2.0328658081804094</v>
      </c>
      <c r="AE132" s="264">
        <f t="shared" si="226"/>
        <v>0.90630287621196859</v>
      </c>
      <c r="AF132" s="264">
        <f t="shared" si="226"/>
        <v>0.88000000000035961</v>
      </c>
      <c r="AG132" s="264">
        <f t="shared" si="226"/>
        <v>0.88000000000035983</v>
      </c>
      <c r="AH132" s="264">
        <f t="shared" si="226"/>
        <v>0.88000000000035961</v>
      </c>
      <c r="AI132" s="264">
        <f t="shared" si="226"/>
        <v>0.54964892998128556</v>
      </c>
      <c r="AJ132" s="264">
        <f t="shared" si="226"/>
        <v>0</v>
      </c>
      <c r="AK132" s="264">
        <f t="shared" si="226"/>
        <v>18.880806155325683</v>
      </c>
      <c r="AL132" s="264">
        <f t="shared" si="226"/>
        <v>0.88000000000156597</v>
      </c>
      <c r="AM132" s="264">
        <f t="shared" si="226"/>
        <v>0.88000000000035994</v>
      </c>
      <c r="AN132" s="264">
        <f t="shared" si="226"/>
        <v>0.89611733711937425</v>
      </c>
      <c r="AO132" s="264">
        <f t="shared" si="226"/>
        <v>0.86417254518216802</v>
      </c>
      <c r="AP132" s="264">
        <f t="shared" si="226"/>
        <v>0</v>
      </c>
      <c r="AQ132" s="264">
        <f t="shared" si="226"/>
        <v>0.64</v>
      </c>
      <c r="AR132" s="264">
        <f t="shared" si="226"/>
        <v>1.9990477825000001</v>
      </c>
      <c r="AS132" s="264">
        <f t="shared" si="226"/>
        <v>0.88000000000246514</v>
      </c>
      <c r="AT132" s="264">
        <f t="shared" si="226"/>
        <v>0.88</v>
      </c>
      <c r="AU132" s="264">
        <f t="shared" si="226"/>
        <v>0.87910901416606835</v>
      </c>
      <c r="AV132" s="264">
        <f t="shared" si="226"/>
        <v>0.87721539395272508</v>
      </c>
      <c r="AW132" s="264">
        <f t="shared" si="226"/>
        <v>0</v>
      </c>
      <c r="AX132" s="264">
        <f t="shared" si="226"/>
        <v>1.6447645199999998</v>
      </c>
      <c r="AY132" s="264">
        <f t="shared" si="226"/>
        <v>2.2013627112534078</v>
      </c>
      <c r="AZ132" s="264">
        <f t="shared" si="226"/>
        <v>0.89911530111108806</v>
      </c>
      <c r="BA132" s="264">
        <f t="shared" si="226"/>
        <v>0.87999999999859135</v>
      </c>
      <c r="BB132" s="264">
        <f t="shared" si="226"/>
        <v>0.88000000000246514</v>
      </c>
      <c r="BC132" s="264">
        <f t="shared" si="226"/>
        <v>0.88000000000246514</v>
      </c>
      <c r="BD132" s="264">
        <f t="shared" si="226"/>
        <v>0.84256435312394296</v>
      </c>
      <c r="BE132" s="39"/>
      <c r="BF132" s="39"/>
      <c r="BG132" s="43"/>
      <c r="BH132" s="39"/>
      <c r="BI132" s="39"/>
      <c r="BJ132" s="247"/>
      <c r="CG132" s="192"/>
      <c r="CH132" s="188"/>
      <c r="CI132" s="193"/>
      <c r="CJ132" s="193"/>
      <c r="CK132" s="193"/>
      <c r="CL132" s="193"/>
      <c r="CM132" s="193"/>
      <c r="CN132" s="193"/>
      <c r="CO132" s="193"/>
      <c r="CP132" s="193"/>
      <c r="CQ132" s="193"/>
      <c r="CR132" s="193"/>
      <c r="CS132" s="193"/>
      <c r="CT132" s="193"/>
      <c r="CU132" s="193"/>
      <c r="CV132" s="193"/>
      <c r="CW132" s="193"/>
      <c r="CX132" s="193"/>
      <c r="CY132" s="193"/>
      <c r="CZ132" s="193"/>
      <c r="DA132" s="193"/>
      <c r="DB132" s="193"/>
      <c r="DC132" s="193"/>
      <c r="DD132" s="193"/>
      <c r="DE132" s="193"/>
      <c r="DF132" s="193"/>
      <c r="DG132" s="193"/>
      <c r="DH132" s="193"/>
      <c r="DI132" s="193"/>
      <c r="DJ132" s="193"/>
      <c r="DK132" s="193"/>
      <c r="DL132" s="193"/>
      <c r="DM132" s="193"/>
      <c r="DN132" s="180"/>
    </row>
    <row r="133" spans="2:118" ht="15.4" x14ac:dyDescent="0.45">
      <c r="B133" s="246"/>
      <c r="C133" s="303">
        <f t="shared" si="224"/>
        <v>2052</v>
      </c>
      <c r="D133" s="304"/>
      <c r="E133" s="304"/>
      <c r="F133" s="304"/>
      <c r="G133" s="304"/>
      <c r="H133" s="304"/>
      <c r="I133" s="304"/>
      <c r="J133" s="304"/>
      <c r="K133" s="304"/>
      <c r="L133" s="304"/>
      <c r="M133" s="304"/>
      <c r="N133" s="304"/>
      <c r="O133" s="304"/>
      <c r="P133" s="39"/>
      <c r="Q133" s="247"/>
      <c r="X133" s="246"/>
      <c r="Y133" s="248" t="s">
        <v>93</v>
      </c>
      <c r="Z133" s="62">
        <v>1</v>
      </c>
      <c r="AA133" s="62">
        <v>2</v>
      </c>
      <c r="AB133" s="62">
        <v>3</v>
      </c>
      <c r="AC133" s="62">
        <v>4</v>
      </c>
      <c r="AD133" s="62">
        <v>5</v>
      </c>
      <c r="AE133" s="62">
        <v>6</v>
      </c>
      <c r="AF133" s="62">
        <v>7</v>
      </c>
      <c r="AG133" s="62">
        <v>8</v>
      </c>
      <c r="AH133" s="62">
        <v>9</v>
      </c>
      <c r="AI133" s="62">
        <v>10</v>
      </c>
      <c r="AJ133" s="62">
        <v>11</v>
      </c>
      <c r="AK133" s="62">
        <v>12</v>
      </c>
      <c r="AL133" s="62">
        <v>13</v>
      </c>
      <c r="AM133" s="62">
        <v>14</v>
      </c>
      <c r="AN133" s="62">
        <v>15</v>
      </c>
      <c r="AO133" s="62">
        <v>16</v>
      </c>
      <c r="AP133" s="62">
        <v>17</v>
      </c>
      <c r="AQ133" s="62">
        <v>18</v>
      </c>
      <c r="AR133" s="62">
        <v>19</v>
      </c>
      <c r="AS133" s="62">
        <v>20</v>
      </c>
      <c r="AT133" s="62">
        <v>21</v>
      </c>
      <c r="AU133" s="62">
        <v>22</v>
      </c>
      <c r="AV133" s="62">
        <v>23</v>
      </c>
      <c r="AW133" s="62">
        <v>24</v>
      </c>
      <c r="AX133" s="62">
        <v>25</v>
      </c>
      <c r="AY133" s="62">
        <v>26</v>
      </c>
      <c r="AZ133" s="62">
        <v>27</v>
      </c>
      <c r="BA133" s="62">
        <v>28</v>
      </c>
      <c r="BB133" s="62">
        <v>29</v>
      </c>
      <c r="BC133" s="62">
        <v>30</v>
      </c>
      <c r="BD133" s="62">
        <v>31</v>
      </c>
      <c r="BE133" s="484" t="s">
        <v>94</v>
      </c>
      <c r="BF133" s="495"/>
      <c r="BG133" s="266" t="s">
        <v>95</v>
      </c>
      <c r="BH133" s="266" t="s">
        <v>96</v>
      </c>
      <c r="BI133" s="266" t="s">
        <v>97</v>
      </c>
      <c r="BJ133" s="267" t="s">
        <v>98</v>
      </c>
      <c r="CG133" s="192"/>
      <c r="CH133" s="194" t="s">
        <v>93</v>
      </c>
      <c r="CI133" s="195">
        <v>1</v>
      </c>
      <c r="CJ133" s="195">
        <v>2</v>
      </c>
      <c r="CK133" s="195">
        <v>3</v>
      </c>
      <c r="CL133" s="195">
        <v>4</v>
      </c>
      <c r="CM133" s="195">
        <v>5</v>
      </c>
      <c r="CN133" s="195">
        <v>6</v>
      </c>
      <c r="CO133" s="195">
        <v>7</v>
      </c>
      <c r="CP133" s="195">
        <v>8</v>
      </c>
      <c r="CQ133" s="195">
        <v>9</v>
      </c>
      <c r="CR133" s="195">
        <v>10</v>
      </c>
      <c r="CS133" s="195">
        <v>11</v>
      </c>
      <c r="CT133" s="195">
        <v>12</v>
      </c>
      <c r="CU133" s="195">
        <v>13</v>
      </c>
      <c r="CV133" s="195">
        <v>14</v>
      </c>
      <c r="CW133" s="195">
        <v>15</v>
      </c>
      <c r="CX133" s="195">
        <v>16</v>
      </c>
      <c r="CY133" s="195">
        <v>17</v>
      </c>
      <c r="CZ133" s="195">
        <v>18</v>
      </c>
      <c r="DA133" s="195">
        <v>19</v>
      </c>
      <c r="DB133" s="195">
        <v>20</v>
      </c>
      <c r="DC133" s="195">
        <v>21</v>
      </c>
      <c r="DD133" s="195">
        <v>22</v>
      </c>
      <c r="DE133" s="195">
        <v>23</v>
      </c>
      <c r="DF133" s="195">
        <v>24</v>
      </c>
      <c r="DG133" s="195">
        <v>25</v>
      </c>
      <c r="DH133" s="195">
        <v>26</v>
      </c>
      <c r="DI133" s="195">
        <v>27</v>
      </c>
      <c r="DJ133" s="195">
        <v>28</v>
      </c>
      <c r="DK133" s="195">
        <v>29</v>
      </c>
      <c r="DL133" s="195">
        <v>30</v>
      </c>
      <c r="DM133" s="195">
        <v>31</v>
      </c>
      <c r="DN133" s="180"/>
    </row>
    <row r="134" spans="2:118" ht="15.4" x14ac:dyDescent="0.45">
      <c r="B134" s="246"/>
      <c r="C134" s="303">
        <f t="shared" si="224"/>
        <v>2053</v>
      </c>
      <c r="D134" s="304"/>
      <c r="E134" s="304"/>
      <c r="F134" s="304"/>
      <c r="G134" s="304"/>
      <c r="H134" s="304"/>
      <c r="I134" s="304"/>
      <c r="J134" s="304"/>
      <c r="K134" s="304"/>
      <c r="L134" s="304"/>
      <c r="M134" s="304"/>
      <c r="N134" s="304"/>
      <c r="O134" s="304"/>
      <c r="P134" s="39"/>
      <c r="Q134" s="247"/>
      <c r="X134" s="246"/>
      <c r="Y134" s="248"/>
      <c r="Z134" s="62" t="str">
        <f>VLOOKUP(WEEKDAY(CONCATENATE("1","/",Z133,"/",$AJ$6)),$BY$11:$BZ$17,2,FALSE)</f>
        <v>Sun</v>
      </c>
      <c r="AA134" s="62" t="str">
        <f t="shared" ref="AA134" si="227">VLOOKUP(WEEKDAY(CONCATENATE("1","/",AA133,"/",$AJ$6)),$BY$11:$BZ$17,2,FALSE)</f>
        <v>Mon</v>
      </c>
      <c r="AB134" s="62" t="str">
        <f t="shared" ref="AB134" si="228">VLOOKUP(WEEKDAY(CONCATENATE("1","/",AB133,"/",$AJ$6)),$BY$11:$BZ$17,2,FALSE)</f>
        <v>Tues</v>
      </c>
      <c r="AC134" s="62" t="str">
        <f t="shared" ref="AC134" si="229">VLOOKUP(WEEKDAY(CONCATENATE("1","/",AC133,"/",$AJ$6)),$BY$11:$BZ$17,2,FALSE)</f>
        <v>Wed</v>
      </c>
      <c r="AD134" s="62" t="str">
        <f t="shared" ref="AD134" si="230">VLOOKUP(WEEKDAY(CONCATENATE("1","/",AD133,"/",$AJ$6)),$BY$11:$BZ$17,2,FALSE)</f>
        <v>Thur</v>
      </c>
      <c r="AE134" s="62" t="str">
        <f t="shared" ref="AE134" si="231">VLOOKUP(WEEKDAY(CONCATENATE("1","/",AE133,"/",$AJ$6)),$BY$11:$BZ$17,2,FALSE)</f>
        <v>Fri</v>
      </c>
      <c r="AF134" s="62" t="str">
        <f t="shared" ref="AF134" si="232">VLOOKUP(WEEKDAY(CONCATENATE("1","/",AF133,"/",$AJ$6)),$BY$11:$BZ$17,2,FALSE)</f>
        <v>Sat</v>
      </c>
      <c r="AG134" s="62" t="str">
        <f>Z134</f>
        <v>Sun</v>
      </c>
      <c r="AH134" s="62" t="str">
        <f t="shared" ref="AH134:BD134" si="233">AA134</f>
        <v>Mon</v>
      </c>
      <c r="AI134" s="62" t="str">
        <f t="shared" si="233"/>
        <v>Tues</v>
      </c>
      <c r="AJ134" s="62" t="str">
        <f t="shared" si="233"/>
        <v>Wed</v>
      </c>
      <c r="AK134" s="62" t="str">
        <f t="shared" si="233"/>
        <v>Thur</v>
      </c>
      <c r="AL134" s="62" t="str">
        <f t="shared" si="233"/>
        <v>Fri</v>
      </c>
      <c r="AM134" s="62" t="str">
        <f t="shared" si="233"/>
        <v>Sat</v>
      </c>
      <c r="AN134" s="62" t="str">
        <f t="shared" si="233"/>
        <v>Sun</v>
      </c>
      <c r="AO134" s="62" t="str">
        <f t="shared" si="233"/>
        <v>Mon</v>
      </c>
      <c r="AP134" s="62" t="str">
        <f t="shared" si="233"/>
        <v>Tues</v>
      </c>
      <c r="AQ134" s="62" t="str">
        <f t="shared" si="233"/>
        <v>Wed</v>
      </c>
      <c r="AR134" s="62" t="str">
        <f t="shared" si="233"/>
        <v>Thur</v>
      </c>
      <c r="AS134" s="62" t="str">
        <f t="shared" si="233"/>
        <v>Fri</v>
      </c>
      <c r="AT134" s="62" t="str">
        <f t="shared" si="233"/>
        <v>Sat</v>
      </c>
      <c r="AU134" s="62" t="str">
        <f t="shared" si="233"/>
        <v>Sun</v>
      </c>
      <c r="AV134" s="62" t="str">
        <f t="shared" si="233"/>
        <v>Mon</v>
      </c>
      <c r="AW134" s="62" t="str">
        <f t="shared" si="233"/>
        <v>Tues</v>
      </c>
      <c r="AX134" s="62" t="str">
        <f t="shared" si="233"/>
        <v>Wed</v>
      </c>
      <c r="AY134" s="62" t="str">
        <f t="shared" si="233"/>
        <v>Thur</v>
      </c>
      <c r="AZ134" s="62" t="str">
        <f t="shared" si="233"/>
        <v>Fri</v>
      </c>
      <c r="BA134" s="62" t="str">
        <f t="shared" si="233"/>
        <v>Sat</v>
      </c>
      <c r="BB134" s="62" t="str">
        <f t="shared" si="233"/>
        <v>Sun</v>
      </c>
      <c r="BC134" s="62" t="str">
        <f t="shared" si="233"/>
        <v>Mon</v>
      </c>
      <c r="BD134" s="62" t="str">
        <f t="shared" si="233"/>
        <v>Tues</v>
      </c>
      <c r="BE134" s="484" t="s">
        <v>113</v>
      </c>
      <c r="BF134" s="495"/>
      <c r="BG134" s="266" t="s">
        <v>43</v>
      </c>
      <c r="BH134" s="266" t="s">
        <v>43</v>
      </c>
      <c r="BI134" s="266" t="s">
        <v>43</v>
      </c>
      <c r="BJ134" s="267" t="s">
        <v>43</v>
      </c>
      <c r="CG134" s="192"/>
      <c r="CH134" s="194"/>
      <c r="CI134" s="195" t="str">
        <f>Z134</f>
        <v>Sun</v>
      </c>
      <c r="CJ134" s="195" t="str">
        <f t="shared" ref="CJ134:DM134" si="234">AA134</f>
        <v>Mon</v>
      </c>
      <c r="CK134" s="195" t="str">
        <f t="shared" si="234"/>
        <v>Tues</v>
      </c>
      <c r="CL134" s="195" t="str">
        <f t="shared" si="234"/>
        <v>Wed</v>
      </c>
      <c r="CM134" s="195" t="str">
        <f t="shared" si="234"/>
        <v>Thur</v>
      </c>
      <c r="CN134" s="195" t="str">
        <f t="shared" si="234"/>
        <v>Fri</v>
      </c>
      <c r="CO134" s="195" t="str">
        <f t="shared" si="234"/>
        <v>Sat</v>
      </c>
      <c r="CP134" s="195" t="str">
        <f t="shared" si="234"/>
        <v>Sun</v>
      </c>
      <c r="CQ134" s="195" t="str">
        <f t="shared" si="234"/>
        <v>Mon</v>
      </c>
      <c r="CR134" s="195" t="str">
        <f t="shared" si="234"/>
        <v>Tues</v>
      </c>
      <c r="CS134" s="195" t="str">
        <f t="shared" si="234"/>
        <v>Wed</v>
      </c>
      <c r="CT134" s="195" t="str">
        <f t="shared" si="234"/>
        <v>Thur</v>
      </c>
      <c r="CU134" s="195" t="str">
        <f t="shared" si="234"/>
        <v>Fri</v>
      </c>
      <c r="CV134" s="195" t="str">
        <f t="shared" si="234"/>
        <v>Sat</v>
      </c>
      <c r="CW134" s="195" t="str">
        <f t="shared" si="234"/>
        <v>Sun</v>
      </c>
      <c r="CX134" s="195" t="str">
        <f t="shared" si="234"/>
        <v>Mon</v>
      </c>
      <c r="CY134" s="195" t="str">
        <f t="shared" si="234"/>
        <v>Tues</v>
      </c>
      <c r="CZ134" s="195" t="str">
        <f t="shared" si="234"/>
        <v>Wed</v>
      </c>
      <c r="DA134" s="195" t="str">
        <f t="shared" si="234"/>
        <v>Thur</v>
      </c>
      <c r="DB134" s="195" t="str">
        <f t="shared" si="234"/>
        <v>Fri</v>
      </c>
      <c r="DC134" s="195" t="str">
        <f t="shared" si="234"/>
        <v>Sat</v>
      </c>
      <c r="DD134" s="195" t="str">
        <f t="shared" si="234"/>
        <v>Sun</v>
      </c>
      <c r="DE134" s="195" t="str">
        <f t="shared" si="234"/>
        <v>Mon</v>
      </c>
      <c r="DF134" s="195" t="str">
        <f t="shared" si="234"/>
        <v>Tues</v>
      </c>
      <c r="DG134" s="195" t="str">
        <f t="shared" si="234"/>
        <v>Wed</v>
      </c>
      <c r="DH134" s="195" t="str">
        <f t="shared" si="234"/>
        <v>Thur</v>
      </c>
      <c r="DI134" s="195" t="str">
        <f t="shared" si="234"/>
        <v>Fri</v>
      </c>
      <c r="DJ134" s="195" t="str">
        <f t="shared" si="234"/>
        <v>Sat</v>
      </c>
      <c r="DK134" s="195" t="str">
        <f t="shared" si="234"/>
        <v>Sun</v>
      </c>
      <c r="DL134" s="195" t="str">
        <f t="shared" si="234"/>
        <v>Mon</v>
      </c>
      <c r="DM134" s="195" t="str">
        <f t="shared" si="234"/>
        <v>Tues</v>
      </c>
      <c r="DN134" s="180"/>
    </row>
    <row r="135" spans="2:118" ht="15.4" x14ac:dyDescent="0.45">
      <c r="B135" s="246"/>
      <c r="C135" s="303">
        <f t="shared" si="224"/>
        <v>2054</v>
      </c>
      <c r="D135" s="304"/>
      <c r="E135" s="304"/>
      <c r="F135" s="304"/>
      <c r="G135" s="304"/>
      <c r="H135" s="304"/>
      <c r="I135" s="304"/>
      <c r="J135" s="304"/>
      <c r="K135" s="304"/>
      <c r="L135" s="304"/>
      <c r="M135" s="304"/>
      <c r="N135" s="304"/>
      <c r="O135" s="304"/>
      <c r="P135" s="39"/>
      <c r="Q135" s="247"/>
      <c r="X135" s="246"/>
      <c r="Y135" s="268">
        <v>1</v>
      </c>
      <c r="Z135" s="269">
        <v>0</v>
      </c>
      <c r="AA135" s="269">
        <v>-500</v>
      </c>
      <c r="AB135" s="269">
        <v>0</v>
      </c>
      <c r="AC135" s="269">
        <v>0</v>
      </c>
      <c r="AD135" s="269">
        <v>0</v>
      </c>
      <c r="AE135" s="269">
        <v>0</v>
      </c>
      <c r="AF135" s="269">
        <v>-500</v>
      </c>
      <c r="AG135" s="269">
        <v>0</v>
      </c>
      <c r="AH135" s="269">
        <v>-223.34975284000001</v>
      </c>
      <c r="AI135" s="269">
        <v>0</v>
      </c>
      <c r="AJ135" s="269">
        <v>0</v>
      </c>
      <c r="AK135" s="269">
        <v>0</v>
      </c>
      <c r="AL135" s="269">
        <v>-500</v>
      </c>
      <c r="AM135" s="269">
        <v>-500</v>
      </c>
      <c r="AN135" s="269">
        <v>0</v>
      </c>
      <c r="AO135" s="269">
        <v>0</v>
      </c>
      <c r="AP135" s="269">
        <v>0</v>
      </c>
      <c r="AQ135" s="269">
        <v>0</v>
      </c>
      <c r="AR135" s="269">
        <v>0</v>
      </c>
      <c r="AS135" s="269">
        <v>0</v>
      </c>
      <c r="AT135" s="269">
        <v>0</v>
      </c>
      <c r="AU135" s="269">
        <v>0</v>
      </c>
      <c r="AV135" s="269">
        <v>0</v>
      </c>
      <c r="AW135" s="269">
        <v>-500</v>
      </c>
      <c r="AX135" s="269">
        <v>0</v>
      </c>
      <c r="AY135" s="269">
        <v>0</v>
      </c>
      <c r="AZ135" s="269">
        <v>0</v>
      </c>
      <c r="BA135" s="269">
        <v>-271.64520739</v>
      </c>
      <c r="BB135" s="269">
        <v>-500</v>
      </c>
      <c r="BC135" s="269">
        <v>0</v>
      </c>
      <c r="BD135" s="269">
        <v>0</v>
      </c>
      <c r="BE135" s="493">
        <f>SUM(Z135:BD135)/COUNT(Z$133:BD$133)</f>
        <v>-112.74177291064517</v>
      </c>
      <c r="BF135" s="494">
        <f t="shared" ref="BF135" si="235">SUM(AA135:BC135)/COUNT(AA$40:BC$40)</f>
        <v>-124.82124857964287</v>
      </c>
      <c r="BG135" s="270">
        <f t="shared" ref="BG135:BG141" si="236">SUM($Z135:$BD135)</f>
        <v>-3494.9949602300003</v>
      </c>
      <c r="BH135" s="270">
        <v>0</v>
      </c>
      <c r="BI135" s="271">
        <f>SUMIF(Z135:BD135,"&lt;0",Z135:BD135)</f>
        <v>-3494.9949602300003</v>
      </c>
      <c r="BJ135" s="272">
        <f>SUMIF(Z135:BD135,"&gt;0",Z135:BD135)</f>
        <v>0</v>
      </c>
      <c r="CG135" s="192"/>
      <c r="CH135" s="198">
        <v>1</v>
      </c>
      <c r="CI135" s="199">
        <f>DL127+IF(Z135&lt;0,ABS(Z135*(StorEff1/100)),-1*Z135/(StorEff1/100))</f>
        <v>-34041.207684634704</v>
      </c>
      <c r="CJ135" s="199">
        <f t="shared" ref="CJ135:DM135" si="237">CI158+IF(AA135&lt;0,ABS(AA135*(StorEff1/100)),-1*AA135/(StorEff1/100))</f>
        <v>-33863.015369454195</v>
      </c>
      <c r="CK135" s="199">
        <f t="shared" si="237"/>
        <v>-34574.013854893507</v>
      </c>
      <c r="CL135" s="199">
        <f t="shared" si="237"/>
        <v>-34128.05470994502</v>
      </c>
      <c r="CM135" s="199">
        <f t="shared" si="237"/>
        <v>-33757.995510860346</v>
      </c>
      <c r="CN135" s="199">
        <f t="shared" si="237"/>
        <v>-35114.864018197673</v>
      </c>
      <c r="CO135" s="199">
        <f t="shared" si="237"/>
        <v>-35029.665461563724</v>
      </c>
      <c r="CP135" s="199">
        <f t="shared" si="237"/>
        <v>-35762.070801036927</v>
      </c>
      <c r="CQ135" s="199">
        <f t="shared" si="237"/>
        <v>-35862.268456527971</v>
      </c>
      <c r="CR135" s="199">
        <f t="shared" si="237"/>
        <v>-36352.881479983334</v>
      </c>
      <c r="CS135" s="199">
        <f t="shared" si="237"/>
        <v>-35948.242411011117</v>
      </c>
      <c r="CT135" s="199">
        <f t="shared" si="237"/>
        <v>-34637.242411011117</v>
      </c>
      <c r="CU135" s="199">
        <f t="shared" si="237"/>
        <v>-36348.286062171821</v>
      </c>
      <c r="CV135" s="199">
        <f t="shared" si="237"/>
        <v>-36687.656295007</v>
      </c>
      <c r="CW135" s="199">
        <f t="shared" si="237"/>
        <v>-37420.061634480211</v>
      </c>
      <c r="CX135" s="199">
        <f t="shared" si="237"/>
        <v>-37756.467520292099</v>
      </c>
      <c r="CY135" s="199">
        <f t="shared" si="237"/>
        <v>-38016.282708247461</v>
      </c>
      <c r="CZ135" s="199">
        <f t="shared" si="237"/>
        <v>-37066.256842443938</v>
      </c>
      <c r="DA135" s="199">
        <f t="shared" si="237"/>
        <v>-36995.389565556063</v>
      </c>
      <c r="DB135" s="199">
        <f t="shared" si="237"/>
        <v>-38408.629591299774</v>
      </c>
      <c r="DC135" s="199">
        <f t="shared" si="237"/>
        <v>-38710.45170579337</v>
      </c>
      <c r="DD135" s="199">
        <f t="shared" si="237"/>
        <v>-39163.256761824974</v>
      </c>
      <c r="DE135" s="199">
        <f t="shared" si="237"/>
        <v>-39585.976087880568</v>
      </c>
      <c r="DF135" s="199">
        <f t="shared" si="237"/>
        <v>-39503.733793259242</v>
      </c>
      <c r="DG135" s="199">
        <f t="shared" si="237"/>
        <v>-38958.900676375262</v>
      </c>
      <c r="DH135" s="199">
        <f t="shared" si="237"/>
        <v>-39462.841477290589</v>
      </c>
      <c r="DI135" s="199">
        <f t="shared" si="237"/>
        <v>-40177.514632797262</v>
      </c>
      <c r="DJ135" s="199">
        <f t="shared" si="237"/>
        <v>-40284.129063299952</v>
      </c>
      <c r="DK135" s="199">
        <f t="shared" si="237"/>
        <v>-40386.369089043663</v>
      </c>
      <c r="DL135" s="199">
        <f t="shared" si="237"/>
        <v>-41125.191203537259</v>
      </c>
      <c r="DM135" s="199">
        <f t="shared" si="237"/>
        <v>-41427.013318030855</v>
      </c>
      <c r="DN135" s="180"/>
    </row>
    <row r="136" spans="2:118" ht="15.4" x14ac:dyDescent="0.45">
      <c r="B136" s="246"/>
      <c r="C136" s="303">
        <f t="shared" si="224"/>
        <v>2055</v>
      </c>
      <c r="D136" s="304"/>
      <c r="E136" s="304"/>
      <c r="F136" s="304"/>
      <c r="G136" s="304"/>
      <c r="H136" s="304"/>
      <c r="I136" s="304"/>
      <c r="J136" s="304"/>
      <c r="K136" s="304"/>
      <c r="L136" s="304"/>
      <c r="M136" s="304"/>
      <c r="N136" s="304"/>
      <c r="O136" s="304"/>
      <c r="P136" s="39"/>
      <c r="Q136" s="247"/>
      <c r="X136" s="246"/>
      <c r="Y136" s="268">
        <v>2</v>
      </c>
      <c r="Z136" s="269">
        <v>0</v>
      </c>
      <c r="AA136" s="269">
        <v>-62.232409089999997</v>
      </c>
      <c r="AB136" s="269">
        <v>0</v>
      </c>
      <c r="AC136" s="269">
        <v>0</v>
      </c>
      <c r="AD136" s="269">
        <v>0</v>
      </c>
      <c r="AE136" s="269">
        <v>0</v>
      </c>
      <c r="AF136" s="269">
        <v>0</v>
      </c>
      <c r="AG136" s="269">
        <v>-500</v>
      </c>
      <c r="AH136" s="269">
        <v>-500</v>
      </c>
      <c r="AI136" s="269">
        <v>0</v>
      </c>
      <c r="AJ136" s="269">
        <v>0</v>
      </c>
      <c r="AK136" s="269">
        <v>0</v>
      </c>
      <c r="AL136" s="269">
        <v>0</v>
      </c>
      <c r="AM136" s="269">
        <v>-500</v>
      </c>
      <c r="AN136" s="269">
        <v>0</v>
      </c>
      <c r="AO136" s="269">
        <v>-264.07074999999998</v>
      </c>
      <c r="AP136" s="269">
        <v>0</v>
      </c>
      <c r="AQ136" s="269">
        <v>0</v>
      </c>
      <c r="AR136" s="269">
        <v>0</v>
      </c>
      <c r="AS136" s="269">
        <v>0</v>
      </c>
      <c r="AT136" s="269">
        <v>-500</v>
      </c>
      <c r="AU136" s="269">
        <v>-500</v>
      </c>
      <c r="AV136" s="269">
        <v>-500</v>
      </c>
      <c r="AW136" s="269">
        <v>0</v>
      </c>
      <c r="AX136" s="269">
        <v>0</v>
      </c>
      <c r="AY136" s="269">
        <v>-434.52529544999999</v>
      </c>
      <c r="AZ136" s="269">
        <v>-223.34975284000001</v>
      </c>
      <c r="BA136" s="269">
        <v>-500</v>
      </c>
      <c r="BB136" s="269">
        <v>-500</v>
      </c>
      <c r="BC136" s="269">
        <v>0</v>
      </c>
      <c r="BD136" s="269">
        <v>-500</v>
      </c>
      <c r="BE136" s="493">
        <f t="shared" ref="BE136:BE158" si="238">SUM(Z136:BD136)/COUNT(Z$133:BD$133)</f>
        <v>-176.9089744316129</v>
      </c>
      <c r="BF136" s="494">
        <f t="shared" ref="BF136:BF158" si="239">SUM(AA136:BC136)/COUNT(AA$40:BC$40)</f>
        <v>-178.00636454928573</v>
      </c>
      <c r="BG136" s="273">
        <f t="shared" si="236"/>
        <v>-5484.1782073800005</v>
      </c>
      <c r="BH136" s="273">
        <v>0</v>
      </c>
      <c r="BI136" s="274">
        <f t="shared" ref="BI136:BI158" si="240">SUMIF(Z136:BD136,"&lt;0",Z136:BD136)</f>
        <v>-5484.1782073800005</v>
      </c>
      <c r="BJ136" s="275">
        <f t="shared" ref="BJ136:BJ158" si="241">SUMIF(Z136:BD136,"&gt;0",Z136:BD136)</f>
        <v>0</v>
      </c>
      <c r="CG136" s="192"/>
      <c r="CH136" s="198">
        <v>2</v>
      </c>
      <c r="CI136" s="199">
        <f t="shared" ref="CI136:CI158" si="242">CI135+IF(Z136&lt;0,ABS(Z136*(StorEff1/100)),-1*Z136/(StorEff1/100))</f>
        <v>-34041.207684634704</v>
      </c>
      <c r="CJ136" s="199">
        <f t="shared" ref="CJ136:CJ158" si="243">CJ135+IF(AA136&lt;0,ABS(AA136*(StorEff1/100)),-1*AA136/(StorEff1/100))</f>
        <v>-33808.624243909537</v>
      </c>
      <c r="CK136" s="199">
        <f t="shared" ref="CK136:CK158" si="244">CK135+IF(AB136&lt;0,ABS(AB136*(StorEff1/100)),-1*AB136/(StorEff1/100))</f>
        <v>-34574.013854893507</v>
      </c>
      <c r="CL136" s="199">
        <f t="shared" ref="CL136:CL158" si="245">CL135+IF(AC136&lt;0,ABS(AC136*(StorEff1/100)),-1*AC136/(StorEff1/100))</f>
        <v>-34128.05470994502</v>
      </c>
      <c r="CM136" s="199">
        <f t="shared" ref="CM136:CM158" si="246">CM135+IF(AD136&lt;0,ABS(AD136*(StorEff1/100)),-1*AD136/(StorEff1/100))</f>
        <v>-33757.995510860346</v>
      </c>
      <c r="CN136" s="199">
        <f t="shared" ref="CN136:CN158" si="247">CN135+IF(AE136&lt;0,ABS(AE136*(StorEff1/100)),-1*AE136/(StorEff1/100))</f>
        <v>-35114.864018197673</v>
      </c>
      <c r="CO136" s="199">
        <f t="shared" ref="CO136:CO158" si="248">CO135+IF(AF136&lt;0,ABS(AF136*(StorEff1/100)),-1*AF136/(StorEff1/100))</f>
        <v>-35029.665461563724</v>
      </c>
      <c r="CP136" s="199">
        <f t="shared" ref="CP136:CP158" si="249">CP135+IF(AG136&lt;0,ABS(AG136*(StorEff1/100)),-1*AG136/(StorEff1/100))</f>
        <v>-35325.070801036927</v>
      </c>
      <c r="CQ136" s="199">
        <f t="shared" ref="CQ136:CQ158" si="250">CQ135+IF(AH136&lt;0,ABS(AH136*(StorEff1/100)),-1*AH136/(StorEff1/100))</f>
        <v>-35425.268456527971</v>
      </c>
      <c r="CR136" s="199">
        <f t="shared" ref="CR136:CR158" si="251">CR135+IF(AI136&lt;0,ABS(AI136*(StorEff1/100)),-1*AI136/(StorEff1/100))</f>
        <v>-36352.881479983334</v>
      </c>
      <c r="CS136" s="199">
        <f t="shared" ref="CS136:CS158" si="252">CS135+IF(AJ136&lt;0,ABS(AJ136*(StorEff1/100)),-1*AJ136/(StorEff1/100))</f>
        <v>-35948.242411011117</v>
      </c>
      <c r="CT136" s="199">
        <f t="shared" ref="CT136:CT158" si="253">CT135+IF(AK136&lt;0,ABS(AK136*(StorEff1/100)),-1*AK136/(StorEff1/100))</f>
        <v>-34637.242411011117</v>
      </c>
      <c r="CU136" s="199">
        <f t="shared" ref="CU136:CU158" si="254">CU135+IF(AL136&lt;0,ABS(AL136*(StorEff1/100)),-1*AL136/(StorEff1/100))</f>
        <v>-36348.286062171821</v>
      </c>
      <c r="CV136" s="199">
        <f t="shared" ref="CV136:CV158" si="255">CV135+IF(AM136&lt;0,ABS(AM136*(StorEff1/100)),-1*AM136/(StorEff1/100))</f>
        <v>-36250.656295007</v>
      </c>
      <c r="CW136" s="199">
        <f t="shared" ref="CW136:CW158" si="256">CW135+IF(AN136&lt;0,ABS(AN136*(StorEff1/100)),-1*AN136/(StorEff1/100))</f>
        <v>-37420.061634480211</v>
      </c>
      <c r="CX136" s="199">
        <f t="shared" ref="CX136:CX158" si="257">CX135+IF(AO136&lt;0,ABS(AO136*(StorEff1/100)),-1*AO136/(StorEff1/100))</f>
        <v>-37525.669684792098</v>
      </c>
      <c r="CY136" s="199">
        <f t="shared" ref="CY136:CY158" si="258">CY135+IF(AP136&lt;0,ABS(AP136*(StorEff1/100)),-1*AP136/(StorEff1/100))</f>
        <v>-38016.282708247461</v>
      </c>
      <c r="CZ136" s="199">
        <f t="shared" ref="CZ136:CZ158" si="259">CZ135+IF(AQ136&lt;0,ABS(AQ136*(StorEff1/100)),-1*AQ136/(StorEff1/100))</f>
        <v>-37066.256842443938</v>
      </c>
      <c r="DA136" s="199">
        <f t="shared" ref="DA136:DA158" si="260">DA135+IF(AR136&lt;0,ABS(AR136*(StorEff1/100)),-1*AR136/(StorEff1/100))</f>
        <v>-36995.389565556063</v>
      </c>
      <c r="DB136" s="199">
        <f t="shared" ref="DB136:DB158" si="261">DB135+IF(AS136&lt;0,ABS(AS136*(StorEff1/100)),-1*AS136/(StorEff1/100))</f>
        <v>-38408.629591299774</v>
      </c>
      <c r="DC136" s="199">
        <f t="shared" ref="DC136:DC158" si="262">DC135+IF(AT136&lt;0,ABS(AT136*(StorEff1/100)),-1*AT136/(StorEff1/100))</f>
        <v>-38273.45170579337</v>
      </c>
      <c r="DD136" s="199">
        <f t="shared" ref="DD136:DD158" si="263">DD135+IF(AU136&lt;0,ABS(AU136*(StorEff1/100)),-1*AU136/(StorEff1/100))</f>
        <v>-38726.256761824974</v>
      </c>
      <c r="DE136" s="199">
        <f t="shared" ref="DE136:DE158" si="264">DE135+IF(AV136&lt;0,ABS(AV136*(StorEff1/100)),-1*AV136/(StorEff1/100))</f>
        <v>-39148.976087880568</v>
      </c>
      <c r="DF136" s="199">
        <f t="shared" ref="DF136:DF158" si="265">DF135+IF(AW136&lt;0,ABS(AW136*(StorEff1/100)),-1*AW136/(StorEff1/100))</f>
        <v>-39503.733793259242</v>
      </c>
      <c r="DG136" s="199">
        <f t="shared" ref="DG136:DG158" si="266">DG135+IF(AX136&lt;0,ABS(AX136*(StorEff1/100)),-1*AX136/(StorEff1/100))</f>
        <v>-38958.900676375262</v>
      </c>
      <c r="DH136" s="199">
        <f t="shared" ref="DH136:DH158" si="267">DH135+IF(AY136&lt;0,ABS(AY136*(StorEff1/100)),-1*AY136/(StorEff1/100))</f>
        <v>-39083.066369067288</v>
      </c>
      <c r="DI136" s="199">
        <f t="shared" ref="DI136:DI158" si="268">DI135+IF(AZ136&lt;0,ABS(AZ136*(StorEff1/100)),-1*AZ136/(StorEff1/100))</f>
        <v>-39982.306948815101</v>
      </c>
      <c r="DJ136" s="199">
        <f t="shared" ref="DJ136:DJ158" si="269">DJ135+IF(BA136&lt;0,ABS(BA136*(StorEff1/100)),-1*BA136/(StorEff1/100))</f>
        <v>-39847.129063299952</v>
      </c>
      <c r="DK136" s="199">
        <f t="shared" ref="DK136:DK158" si="270">DK135+IF(BB136&lt;0,ABS(BB136*(StorEff1/100)),-1*BB136/(StorEff1/100))</f>
        <v>-39949.369089043663</v>
      </c>
      <c r="DL136" s="199">
        <f t="shared" ref="DL136:DL158" si="271">DL135+IF(BC136&lt;0,ABS(BC136*(StorEff1/100)),-1*BC136/(StorEff1/100))</f>
        <v>-41125.191203537259</v>
      </c>
      <c r="DM136" s="199">
        <f t="shared" ref="DM136:DM158" si="272">DM135+IF(BD136&lt;0,ABS(BD136*(StorEff1/100)),-1*BD136/(StorEff1/100))</f>
        <v>-40990.013318030855</v>
      </c>
      <c r="DN136" s="180"/>
    </row>
    <row r="137" spans="2:118" ht="15.4" x14ac:dyDescent="0.45">
      <c r="B137" s="246"/>
      <c r="C137" s="303">
        <f t="shared" si="224"/>
        <v>2056</v>
      </c>
      <c r="D137" s="304"/>
      <c r="E137" s="304"/>
      <c r="F137" s="304"/>
      <c r="G137" s="304"/>
      <c r="H137" s="304"/>
      <c r="I137" s="304"/>
      <c r="J137" s="304"/>
      <c r="K137" s="304"/>
      <c r="L137" s="304"/>
      <c r="M137" s="304"/>
      <c r="N137" s="304"/>
      <c r="O137" s="304"/>
      <c r="P137" s="39"/>
      <c r="Q137" s="247"/>
      <c r="X137" s="246"/>
      <c r="Y137" s="268">
        <v>3</v>
      </c>
      <c r="Z137" s="269">
        <v>-500</v>
      </c>
      <c r="AA137" s="269">
        <v>0</v>
      </c>
      <c r="AB137" s="269">
        <v>0</v>
      </c>
      <c r="AC137" s="269">
        <v>0</v>
      </c>
      <c r="AD137" s="269">
        <v>0</v>
      </c>
      <c r="AE137" s="269">
        <v>0</v>
      </c>
      <c r="AF137" s="269">
        <v>0</v>
      </c>
      <c r="AG137" s="269">
        <v>-86.986116480000007</v>
      </c>
      <c r="AH137" s="269">
        <v>-500</v>
      </c>
      <c r="AI137" s="269">
        <v>-500</v>
      </c>
      <c r="AJ137" s="269">
        <v>0</v>
      </c>
      <c r="AK137" s="269">
        <v>0</v>
      </c>
      <c r="AL137" s="269">
        <v>0</v>
      </c>
      <c r="AM137" s="269">
        <v>-86.986116480000007</v>
      </c>
      <c r="AN137" s="269">
        <v>0</v>
      </c>
      <c r="AO137" s="269">
        <v>0</v>
      </c>
      <c r="AP137" s="269">
        <v>0</v>
      </c>
      <c r="AQ137" s="269">
        <v>0</v>
      </c>
      <c r="AR137" s="269">
        <v>0</v>
      </c>
      <c r="AS137" s="269">
        <v>0</v>
      </c>
      <c r="AT137" s="269">
        <v>-500</v>
      </c>
      <c r="AU137" s="269">
        <v>-271.64520739</v>
      </c>
      <c r="AV137" s="269">
        <v>-500</v>
      </c>
      <c r="AW137" s="269">
        <v>-123.37885227</v>
      </c>
      <c r="AX137" s="269">
        <v>0</v>
      </c>
      <c r="AY137" s="269">
        <v>0</v>
      </c>
      <c r="AZ137" s="269">
        <v>-500</v>
      </c>
      <c r="BA137" s="269">
        <v>0</v>
      </c>
      <c r="BB137" s="269">
        <v>-135.28157102</v>
      </c>
      <c r="BC137" s="269">
        <v>-500</v>
      </c>
      <c r="BD137" s="269">
        <v>0</v>
      </c>
      <c r="BE137" s="493">
        <f t="shared" si="238"/>
        <v>-135.62186656903225</v>
      </c>
      <c r="BF137" s="494">
        <f t="shared" si="239"/>
        <v>-132.29563798714284</v>
      </c>
      <c r="BG137" s="273">
        <f t="shared" si="236"/>
        <v>-4204.2778636399999</v>
      </c>
      <c r="BH137" s="273">
        <v>0</v>
      </c>
      <c r="BI137" s="274">
        <f t="shared" si="240"/>
        <v>-4204.2778636399999</v>
      </c>
      <c r="BJ137" s="275">
        <f t="shared" si="241"/>
        <v>0</v>
      </c>
      <c r="CG137" s="192"/>
      <c r="CH137" s="198">
        <v>3</v>
      </c>
      <c r="CI137" s="199">
        <f t="shared" si="242"/>
        <v>-33604.207684634704</v>
      </c>
      <c r="CJ137" s="199">
        <f t="shared" si="243"/>
        <v>-33808.624243909537</v>
      </c>
      <c r="CK137" s="199">
        <f t="shared" si="244"/>
        <v>-34574.013854893507</v>
      </c>
      <c r="CL137" s="199">
        <f t="shared" si="245"/>
        <v>-34128.05470994502</v>
      </c>
      <c r="CM137" s="199">
        <f t="shared" si="246"/>
        <v>-33757.995510860346</v>
      </c>
      <c r="CN137" s="199">
        <f t="shared" si="247"/>
        <v>-35114.864018197673</v>
      </c>
      <c r="CO137" s="199">
        <f t="shared" si="248"/>
        <v>-35029.665461563724</v>
      </c>
      <c r="CP137" s="199">
        <f t="shared" si="249"/>
        <v>-35249.044935233404</v>
      </c>
      <c r="CQ137" s="199">
        <f t="shared" si="250"/>
        <v>-34988.268456527971</v>
      </c>
      <c r="CR137" s="199">
        <f t="shared" si="251"/>
        <v>-35915.881479983334</v>
      </c>
      <c r="CS137" s="199">
        <f t="shared" si="252"/>
        <v>-35948.242411011117</v>
      </c>
      <c r="CT137" s="199">
        <f t="shared" si="253"/>
        <v>-34637.242411011117</v>
      </c>
      <c r="CU137" s="199">
        <f t="shared" si="254"/>
        <v>-36348.286062171821</v>
      </c>
      <c r="CV137" s="199">
        <f t="shared" si="255"/>
        <v>-36174.630429203477</v>
      </c>
      <c r="CW137" s="199">
        <f t="shared" si="256"/>
        <v>-37420.061634480211</v>
      </c>
      <c r="CX137" s="199">
        <f t="shared" si="257"/>
        <v>-37525.669684792098</v>
      </c>
      <c r="CY137" s="199">
        <f t="shared" si="258"/>
        <v>-38016.282708247461</v>
      </c>
      <c r="CZ137" s="199">
        <f t="shared" si="259"/>
        <v>-37066.256842443938</v>
      </c>
      <c r="DA137" s="199">
        <f t="shared" si="260"/>
        <v>-36995.389565556063</v>
      </c>
      <c r="DB137" s="199">
        <f t="shared" si="261"/>
        <v>-38408.629591299774</v>
      </c>
      <c r="DC137" s="199">
        <f t="shared" si="262"/>
        <v>-37836.45170579337</v>
      </c>
      <c r="DD137" s="199">
        <f t="shared" si="263"/>
        <v>-38488.838850566113</v>
      </c>
      <c r="DE137" s="199">
        <f t="shared" si="264"/>
        <v>-38711.976087880568</v>
      </c>
      <c r="DF137" s="199">
        <f t="shared" si="265"/>
        <v>-39395.900676375262</v>
      </c>
      <c r="DG137" s="199">
        <f t="shared" si="266"/>
        <v>-38958.900676375262</v>
      </c>
      <c r="DH137" s="199">
        <f t="shared" si="267"/>
        <v>-39083.066369067288</v>
      </c>
      <c r="DI137" s="199">
        <f t="shared" si="268"/>
        <v>-39545.306948815101</v>
      </c>
      <c r="DJ137" s="199">
        <f t="shared" si="269"/>
        <v>-39847.129063299952</v>
      </c>
      <c r="DK137" s="199">
        <f t="shared" si="270"/>
        <v>-39831.132995972184</v>
      </c>
      <c r="DL137" s="199">
        <f t="shared" si="271"/>
        <v>-40688.191203537259</v>
      </c>
      <c r="DM137" s="199">
        <f t="shared" si="272"/>
        <v>-40990.013318030855</v>
      </c>
      <c r="DN137" s="180"/>
    </row>
    <row r="138" spans="2:118" ht="15.4" x14ac:dyDescent="0.45">
      <c r="B138" s="246"/>
      <c r="C138" s="303">
        <f t="shared" si="224"/>
        <v>2057</v>
      </c>
      <c r="D138" s="304"/>
      <c r="E138" s="304"/>
      <c r="F138" s="304"/>
      <c r="G138" s="304"/>
      <c r="H138" s="304"/>
      <c r="I138" s="304"/>
      <c r="J138" s="304"/>
      <c r="K138" s="304"/>
      <c r="L138" s="304"/>
      <c r="M138" s="304"/>
      <c r="N138" s="304"/>
      <c r="O138" s="304"/>
      <c r="P138" s="39"/>
      <c r="Q138" s="247"/>
      <c r="X138" s="246"/>
      <c r="Y138" s="268">
        <v>4</v>
      </c>
      <c r="Z138" s="269">
        <v>-500</v>
      </c>
      <c r="AA138" s="269">
        <v>-500</v>
      </c>
      <c r="AB138" s="269">
        <v>0</v>
      </c>
      <c r="AC138" s="269">
        <v>0</v>
      </c>
      <c r="AD138" s="269">
        <v>0</v>
      </c>
      <c r="AE138" s="269">
        <v>0</v>
      </c>
      <c r="AF138" s="269">
        <v>0</v>
      </c>
      <c r="AG138" s="269">
        <v>0</v>
      </c>
      <c r="AH138" s="269">
        <v>-500</v>
      </c>
      <c r="AI138" s="269">
        <v>-500</v>
      </c>
      <c r="AJ138" s="269">
        <v>0</v>
      </c>
      <c r="AK138" s="269">
        <v>0</v>
      </c>
      <c r="AL138" s="269">
        <v>0</v>
      </c>
      <c r="AM138" s="269">
        <v>-136.36363635999999</v>
      </c>
      <c r="AN138" s="269">
        <v>0</v>
      </c>
      <c r="AO138" s="269">
        <v>0</v>
      </c>
      <c r="AP138" s="269">
        <v>0</v>
      </c>
      <c r="AQ138" s="269">
        <v>0</v>
      </c>
      <c r="AR138" s="269">
        <v>0</v>
      </c>
      <c r="AS138" s="269">
        <v>0</v>
      </c>
      <c r="AT138" s="269">
        <v>-500</v>
      </c>
      <c r="AU138" s="269">
        <v>-500</v>
      </c>
      <c r="AV138" s="269">
        <v>-500</v>
      </c>
      <c r="AW138" s="269">
        <v>0</v>
      </c>
      <c r="AX138" s="269">
        <v>0</v>
      </c>
      <c r="AY138" s="269">
        <v>0</v>
      </c>
      <c r="AZ138" s="269">
        <v>-500</v>
      </c>
      <c r="BA138" s="269">
        <v>0</v>
      </c>
      <c r="BB138" s="269">
        <v>0</v>
      </c>
      <c r="BC138" s="269">
        <v>-135.28157102</v>
      </c>
      <c r="BD138" s="269">
        <v>-135.28157102</v>
      </c>
      <c r="BE138" s="493">
        <f t="shared" si="238"/>
        <v>-142.15892833548389</v>
      </c>
      <c r="BF138" s="494">
        <f t="shared" si="239"/>
        <v>-134.70161454928572</v>
      </c>
      <c r="BG138" s="273">
        <f t="shared" si="236"/>
        <v>-4406.9267784000003</v>
      </c>
      <c r="BH138" s="273">
        <v>0</v>
      </c>
      <c r="BI138" s="274">
        <f t="shared" si="240"/>
        <v>-4406.9267784000003</v>
      </c>
      <c r="BJ138" s="275">
        <f t="shared" si="241"/>
        <v>0</v>
      </c>
      <c r="CG138" s="192"/>
      <c r="CH138" s="198">
        <v>4</v>
      </c>
      <c r="CI138" s="199">
        <f t="shared" si="242"/>
        <v>-33167.207684634704</v>
      </c>
      <c r="CJ138" s="199">
        <f t="shared" si="243"/>
        <v>-33371.624243909537</v>
      </c>
      <c r="CK138" s="199">
        <f t="shared" si="244"/>
        <v>-34574.013854893507</v>
      </c>
      <c r="CL138" s="199">
        <f t="shared" si="245"/>
        <v>-34128.05470994502</v>
      </c>
      <c r="CM138" s="199">
        <f t="shared" si="246"/>
        <v>-33757.995510860346</v>
      </c>
      <c r="CN138" s="199">
        <f t="shared" si="247"/>
        <v>-35114.864018197673</v>
      </c>
      <c r="CO138" s="199">
        <f t="shared" si="248"/>
        <v>-35029.665461563724</v>
      </c>
      <c r="CP138" s="199">
        <f t="shared" si="249"/>
        <v>-35249.044935233404</v>
      </c>
      <c r="CQ138" s="199">
        <f t="shared" si="250"/>
        <v>-34551.268456527971</v>
      </c>
      <c r="CR138" s="199">
        <f t="shared" si="251"/>
        <v>-35478.881479983334</v>
      </c>
      <c r="CS138" s="199">
        <f t="shared" si="252"/>
        <v>-35948.242411011117</v>
      </c>
      <c r="CT138" s="199">
        <f t="shared" si="253"/>
        <v>-34637.242411011117</v>
      </c>
      <c r="CU138" s="199">
        <f t="shared" si="254"/>
        <v>-36348.286062171821</v>
      </c>
      <c r="CV138" s="199">
        <f t="shared" si="255"/>
        <v>-36055.44861102484</v>
      </c>
      <c r="CW138" s="199">
        <f t="shared" si="256"/>
        <v>-37420.061634480211</v>
      </c>
      <c r="CX138" s="199">
        <f t="shared" si="257"/>
        <v>-37525.669684792098</v>
      </c>
      <c r="CY138" s="199">
        <f t="shared" si="258"/>
        <v>-38016.282708247461</v>
      </c>
      <c r="CZ138" s="199">
        <f t="shared" si="259"/>
        <v>-37066.256842443938</v>
      </c>
      <c r="DA138" s="199">
        <f t="shared" si="260"/>
        <v>-36995.389565556063</v>
      </c>
      <c r="DB138" s="199">
        <f t="shared" si="261"/>
        <v>-38408.629591299774</v>
      </c>
      <c r="DC138" s="199">
        <f t="shared" si="262"/>
        <v>-37399.45170579337</v>
      </c>
      <c r="DD138" s="199">
        <f t="shared" si="263"/>
        <v>-38051.838850566113</v>
      </c>
      <c r="DE138" s="199">
        <f t="shared" si="264"/>
        <v>-38274.976087880568</v>
      </c>
      <c r="DF138" s="199">
        <f t="shared" si="265"/>
        <v>-39395.900676375262</v>
      </c>
      <c r="DG138" s="199">
        <f t="shared" si="266"/>
        <v>-38958.900676375262</v>
      </c>
      <c r="DH138" s="199">
        <f t="shared" si="267"/>
        <v>-39083.066369067288</v>
      </c>
      <c r="DI138" s="199">
        <f t="shared" si="268"/>
        <v>-39108.306948815101</v>
      </c>
      <c r="DJ138" s="199">
        <f t="shared" si="269"/>
        <v>-39847.129063299952</v>
      </c>
      <c r="DK138" s="199">
        <f t="shared" si="270"/>
        <v>-39831.132995972184</v>
      </c>
      <c r="DL138" s="199">
        <f t="shared" si="271"/>
        <v>-40569.95511046578</v>
      </c>
      <c r="DM138" s="199">
        <f t="shared" si="272"/>
        <v>-40871.777224959376</v>
      </c>
      <c r="DN138" s="180"/>
    </row>
    <row r="139" spans="2:118" ht="15.75" customHeight="1" x14ac:dyDescent="0.45">
      <c r="B139" s="246"/>
      <c r="C139" s="303">
        <f t="shared" si="224"/>
        <v>2058</v>
      </c>
      <c r="D139" s="304"/>
      <c r="E139" s="304"/>
      <c r="F139" s="304"/>
      <c r="G139" s="304"/>
      <c r="H139" s="304"/>
      <c r="I139" s="304"/>
      <c r="J139" s="304"/>
      <c r="K139" s="304"/>
      <c r="L139" s="304"/>
      <c r="M139" s="304"/>
      <c r="N139" s="304"/>
      <c r="O139" s="304"/>
      <c r="P139" s="39"/>
      <c r="Q139" s="247"/>
      <c r="X139" s="246"/>
      <c r="Y139" s="268">
        <v>5</v>
      </c>
      <c r="Z139" s="269">
        <v>-500</v>
      </c>
      <c r="AA139" s="269">
        <v>0</v>
      </c>
      <c r="AB139" s="269">
        <v>0</v>
      </c>
      <c r="AC139" s="269">
        <v>0</v>
      </c>
      <c r="AD139" s="269">
        <v>0</v>
      </c>
      <c r="AE139" s="269">
        <v>0</v>
      </c>
      <c r="AF139" s="269">
        <v>0</v>
      </c>
      <c r="AG139" s="269">
        <v>-500</v>
      </c>
      <c r="AH139" s="269">
        <v>-500</v>
      </c>
      <c r="AI139" s="269">
        <v>0</v>
      </c>
      <c r="AJ139" s="269">
        <v>0</v>
      </c>
      <c r="AK139" s="269">
        <v>0</v>
      </c>
      <c r="AL139" s="269">
        <v>0</v>
      </c>
      <c r="AM139" s="269">
        <v>0</v>
      </c>
      <c r="AN139" s="269">
        <v>0</v>
      </c>
      <c r="AO139" s="269">
        <v>0</v>
      </c>
      <c r="AP139" s="269">
        <v>0</v>
      </c>
      <c r="AQ139" s="269">
        <v>0</v>
      </c>
      <c r="AR139" s="269">
        <v>0</v>
      </c>
      <c r="AS139" s="269">
        <v>-135.28157102</v>
      </c>
      <c r="AT139" s="269">
        <v>-500</v>
      </c>
      <c r="AU139" s="269">
        <v>-500</v>
      </c>
      <c r="AV139" s="269">
        <v>-500</v>
      </c>
      <c r="AW139" s="269">
        <v>0</v>
      </c>
      <c r="AX139" s="269">
        <v>0</v>
      </c>
      <c r="AY139" s="269">
        <v>0</v>
      </c>
      <c r="AZ139" s="269">
        <v>-500</v>
      </c>
      <c r="BA139" s="269">
        <v>-500</v>
      </c>
      <c r="BB139" s="269">
        <v>0</v>
      </c>
      <c r="BC139" s="269">
        <v>0</v>
      </c>
      <c r="BD139" s="269">
        <v>0</v>
      </c>
      <c r="BE139" s="493">
        <f t="shared" si="238"/>
        <v>-133.3961797103226</v>
      </c>
      <c r="BF139" s="494">
        <f t="shared" si="239"/>
        <v>-129.83148467928572</v>
      </c>
      <c r="BG139" s="273">
        <f t="shared" si="236"/>
        <v>-4135.2815710200002</v>
      </c>
      <c r="BH139" s="273">
        <v>0</v>
      </c>
      <c r="BI139" s="274">
        <f t="shared" si="240"/>
        <v>-4135.2815710200002</v>
      </c>
      <c r="BJ139" s="275">
        <f t="shared" si="241"/>
        <v>0</v>
      </c>
      <c r="CG139" s="192"/>
      <c r="CH139" s="198">
        <v>5</v>
      </c>
      <c r="CI139" s="199">
        <f t="shared" si="242"/>
        <v>-32730.207684634704</v>
      </c>
      <c r="CJ139" s="199">
        <f t="shared" si="243"/>
        <v>-33371.624243909537</v>
      </c>
      <c r="CK139" s="199">
        <f t="shared" si="244"/>
        <v>-34574.013854893507</v>
      </c>
      <c r="CL139" s="199">
        <f t="shared" si="245"/>
        <v>-34128.05470994502</v>
      </c>
      <c r="CM139" s="199">
        <f t="shared" si="246"/>
        <v>-33757.995510860346</v>
      </c>
      <c r="CN139" s="199">
        <f t="shared" si="247"/>
        <v>-35114.864018197673</v>
      </c>
      <c r="CO139" s="199">
        <f t="shared" si="248"/>
        <v>-35029.665461563724</v>
      </c>
      <c r="CP139" s="199">
        <f t="shared" si="249"/>
        <v>-34812.044935233404</v>
      </c>
      <c r="CQ139" s="199">
        <f t="shared" si="250"/>
        <v>-34114.268456527971</v>
      </c>
      <c r="CR139" s="199">
        <f t="shared" si="251"/>
        <v>-35478.881479983334</v>
      </c>
      <c r="CS139" s="199">
        <f t="shared" si="252"/>
        <v>-35948.242411011117</v>
      </c>
      <c r="CT139" s="199">
        <f t="shared" si="253"/>
        <v>-34637.242411011117</v>
      </c>
      <c r="CU139" s="199">
        <f t="shared" si="254"/>
        <v>-36348.286062171821</v>
      </c>
      <c r="CV139" s="199">
        <f t="shared" si="255"/>
        <v>-36055.44861102484</v>
      </c>
      <c r="CW139" s="199">
        <f t="shared" si="256"/>
        <v>-37420.061634480211</v>
      </c>
      <c r="CX139" s="199">
        <f t="shared" si="257"/>
        <v>-37525.669684792098</v>
      </c>
      <c r="CY139" s="199">
        <f t="shared" si="258"/>
        <v>-38016.282708247461</v>
      </c>
      <c r="CZ139" s="199">
        <f t="shared" si="259"/>
        <v>-37066.256842443938</v>
      </c>
      <c r="DA139" s="199">
        <f t="shared" si="260"/>
        <v>-36995.389565556063</v>
      </c>
      <c r="DB139" s="199">
        <f t="shared" si="261"/>
        <v>-38290.393498228295</v>
      </c>
      <c r="DC139" s="199">
        <f t="shared" si="262"/>
        <v>-36962.45170579337</v>
      </c>
      <c r="DD139" s="199">
        <f t="shared" si="263"/>
        <v>-37614.838850566113</v>
      </c>
      <c r="DE139" s="199">
        <f t="shared" si="264"/>
        <v>-37837.976087880568</v>
      </c>
      <c r="DF139" s="199">
        <f t="shared" si="265"/>
        <v>-39395.900676375262</v>
      </c>
      <c r="DG139" s="199">
        <f t="shared" si="266"/>
        <v>-38958.900676375262</v>
      </c>
      <c r="DH139" s="199">
        <f t="shared" si="267"/>
        <v>-39083.066369067288</v>
      </c>
      <c r="DI139" s="199">
        <f t="shared" si="268"/>
        <v>-38671.306948815101</v>
      </c>
      <c r="DJ139" s="199">
        <f t="shared" si="269"/>
        <v>-39410.129063299952</v>
      </c>
      <c r="DK139" s="199">
        <f t="shared" si="270"/>
        <v>-39831.132995972184</v>
      </c>
      <c r="DL139" s="199">
        <f t="shared" si="271"/>
        <v>-40569.95511046578</v>
      </c>
      <c r="DM139" s="199">
        <f t="shared" si="272"/>
        <v>-40871.777224959376</v>
      </c>
      <c r="DN139" s="180"/>
    </row>
    <row r="140" spans="2:118" ht="15.4" x14ac:dyDescent="0.45">
      <c r="B140" s="246"/>
      <c r="C140" s="305">
        <f t="shared" si="224"/>
        <v>2059</v>
      </c>
      <c r="D140" s="306"/>
      <c r="E140" s="306"/>
      <c r="F140" s="306"/>
      <c r="G140" s="306"/>
      <c r="H140" s="306"/>
      <c r="I140" s="306"/>
      <c r="J140" s="306"/>
      <c r="K140" s="306"/>
      <c r="L140" s="306"/>
      <c r="M140" s="306"/>
      <c r="N140" s="306"/>
      <c r="O140" s="306"/>
      <c r="P140" s="39"/>
      <c r="Q140" s="247"/>
      <c r="X140" s="246"/>
      <c r="Y140" s="268">
        <v>6</v>
      </c>
      <c r="Z140" s="269">
        <v>-190.88779260999999</v>
      </c>
      <c r="AA140" s="269">
        <v>0</v>
      </c>
      <c r="AB140" s="269">
        <v>0</v>
      </c>
      <c r="AC140" s="269">
        <v>0</v>
      </c>
      <c r="AD140" s="269">
        <v>0</v>
      </c>
      <c r="AE140" s="269">
        <v>0</v>
      </c>
      <c r="AF140" s="269">
        <v>-500</v>
      </c>
      <c r="AG140" s="269">
        <v>0</v>
      </c>
      <c r="AH140" s="269">
        <v>0</v>
      </c>
      <c r="AI140" s="269">
        <v>-500</v>
      </c>
      <c r="AJ140" s="269">
        <v>0</v>
      </c>
      <c r="AK140" s="269">
        <v>0</v>
      </c>
      <c r="AL140" s="269">
        <v>0</v>
      </c>
      <c r="AM140" s="269">
        <v>0</v>
      </c>
      <c r="AN140" s="269">
        <v>-223.34975284000001</v>
      </c>
      <c r="AO140" s="269">
        <v>0</v>
      </c>
      <c r="AP140" s="269">
        <v>-500</v>
      </c>
      <c r="AQ140" s="269">
        <v>0</v>
      </c>
      <c r="AR140" s="269">
        <v>0</v>
      </c>
      <c r="AS140" s="269">
        <v>-500</v>
      </c>
      <c r="AT140" s="269">
        <v>-271.64520739</v>
      </c>
      <c r="AU140" s="269">
        <v>-500</v>
      </c>
      <c r="AV140" s="269">
        <v>0</v>
      </c>
      <c r="AW140" s="269">
        <v>-500</v>
      </c>
      <c r="AX140" s="269">
        <v>0</v>
      </c>
      <c r="AY140" s="269">
        <v>0</v>
      </c>
      <c r="AZ140" s="269">
        <v>-500</v>
      </c>
      <c r="BA140" s="269">
        <v>0</v>
      </c>
      <c r="BB140" s="269">
        <v>0</v>
      </c>
      <c r="BC140" s="269">
        <v>-500</v>
      </c>
      <c r="BD140" s="269">
        <v>0</v>
      </c>
      <c r="BE140" s="493">
        <f t="shared" si="238"/>
        <v>-151.15750815612901</v>
      </c>
      <c r="BF140" s="494">
        <f t="shared" si="239"/>
        <v>-160.53553429392858</v>
      </c>
      <c r="BG140" s="273">
        <f t="shared" si="236"/>
        <v>-4685.8827528399997</v>
      </c>
      <c r="BH140" s="273">
        <v>0</v>
      </c>
      <c r="BI140" s="274">
        <f t="shared" si="240"/>
        <v>-4685.8827528399997</v>
      </c>
      <c r="BJ140" s="275">
        <f t="shared" si="241"/>
        <v>0</v>
      </c>
      <c r="CG140" s="192"/>
      <c r="CH140" s="198">
        <v>6</v>
      </c>
      <c r="CI140" s="199">
        <f t="shared" si="242"/>
        <v>-32563.371753893563</v>
      </c>
      <c r="CJ140" s="199">
        <f t="shared" si="243"/>
        <v>-33371.624243909537</v>
      </c>
      <c r="CK140" s="199">
        <f t="shared" si="244"/>
        <v>-34574.013854893507</v>
      </c>
      <c r="CL140" s="199">
        <f t="shared" si="245"/>
        <v>-34128.05470994502</v>
      </c>
      <c r="CM140" s="199">
        <f t="shared" si="246"/>
        <v>-33757.995510860346</v>
      </c>
      <c r="CN140" s="199">
        <f t="shared" si="247"/>
        <v>-35114.864018197673</v>
      </c>
      <c r="CO140" s="199">
        <f t="shared" si="248"/>
        <v>-34592.665461563724</v>
      </c>
      <c r="CP140" s="199">
        <f t="shared" si="249"/>
        <v>-34812.044935233404</v>
      </c>
      <c r="CQ140" s="199">
        <f t="shared" si="250"/>
        <v>-34114.268456527971</v>
      </c>
      <c r="CR140" s="199">
        <f t="shared" si="251"/>
        <v>-35041.881479983334</v>
      </c>
      <c r="CS140" s="199">
        <f t="shared" si="252"/>
        <v>-35948.242411011117</v>
      </c>
      <c r="CT140" s="199">
        <f t="shared" si="253"/>
        <v>-34637.242411011117</v>
      </c>
      <c r="CU140" s="199">
        <f t="shared" si="254"/>
        <v>-36348.286062171821</v>
      </c>
      <c r="CV140" s="199">
        <f t="shared" si="255"/>
        <v>-36055.44861102484</v>
      </c>
      <c r="CW140" s="199">
        <f t="shared" si="256"/>
        <v>-37224.853950498051</v>
      </c>
      <c r="CX140" s="199">
        <f t="shared" si="257"/>
        <v>-37525.669684792098</v>
      </c>
      <c r="CY140" s="199">
        <f t="shared" si="258"/>
        <v>-37579.282708247461</v>
      </c>
      <c r="CZ140" s="199">
        <f t="shared" si="259"/>
        <v>-37066.256842443938</v>
      </c>
      <c r="DA140" s="199">
        <f t="shared" si="260"/>
        <v>-36995.389565556063</v>
      </c>
      <c r="DB140" s="199">
        <f t="shared" si="261"/>
        <v>-37853.393498228295</v>
      </c>
      <c r="DC140" s="199">
        <f t="shared" si="262"/>
        <v>-36725.033794534509</v>
      </c>
      <c r="DD140" s="199">
        <f t="shared" si="263"/>
        <v>-37177.838850566113</v>
      </c>
      <c r="DE140" s="199">
        <f t="shared" si="264"/>
        <v>-37837.976087880568</v>
      </c>
      <c r="DF140" s="199">
        <f t="shared" si="265"/>
        <v>-38958.900676375262</v>
      </c>
      <c r="DG140" s="199">
        <f t="shared" si="266"/>
        <v>-38958.900676375262</v>
      </c>
      <c r="DH140" s="199">
        <f t="shared" si="267"/>
        <v>-39083.066369067288</v>
      </c>
      <c r="DI140" s="199">
        <f t="shared" si="268"/>
        <v>-38234.306948815101</v>
      </c>
      <c r="DJ140" s="199">
        <f t="shared" si="269"/>
        <v>-39410.129063299952</v>
      </c>
      <c r="DK140" s="199">
        <f t="shared" si="270"/>
        <v>-39831.132995972184</v>
      </c>
      <c r="DL140" s="199">
        <f t="shared" si="271"/>
        <v>-40132.95511046578</v>
      </c>
      <c r="DM140" s="199">
        <f t="shared" si="272"/>
        <v>-40871.777224959376</v>
      </c>
      <c r="DN140" s="180"/>
    </row>
    <row r="141" spans="2:118" ht="15.4" x14ac:dyDescent="0.45">
      <c r="B141" s="246"/>
      <c r="C141" s="466" t="s">
        <v>138</v>
      </c>
      <c r="D141" s="466"/>
      <c r="E141" s="466"/>
      <c r="F141" s="466"/>
      <c r="G141" s="466"/>
      <c r="H141" s="466"/>
      <c r="I141" s="466"/>
      <c r="J141" s="466"/>
      <c r="K141" s="466"/>
      <c r="L141" s="466"/>
      <c r="M141" s="466"/>
      <c r="N141" s="466"/>
      <c r="O141" s="466"/>
      <c r="P141" s="39"/>
      <c r="Q141" s="247"/>
      <c r="S141" s="235"/>
      <c r="X141" s="246"/>
      <c r="Y141" s="268">
        <v>7</v>
      </c>
      <c r="Z141" s="269">
        <v>0</v>
      </c>
      <c r="AA141" s="269">
        <v>0</v>
      </c>
      <c r="AB141" s="269">
        <v>0</v>
      </c>
      <c r="AC141" s="269">
        <v>0</v>
      </c>
      <c r="AD141" s="269">
        <v>0</v>
      </c>
      <c r="AE141" s="269">
        <v>0</v>
      </c>
      <c r="AF141" s="269">
        <v>0</v>
      </c>
      <c r="AG141" s="269">
        <v>0</v>
      </c>
      <c r="AH141" s="269">
        <v>0</v>
      </c>
      <c r="AI141" s="269">
        <v>0</v>
      </c>
      <c r="AJ141" s="269">
        <v>0</v>
      </c>
      <c r="AK141" s="269">
        <v>0</v>
      </c>
      <c r="AL141" s="269">
        <v>0</v>
      </c>
      <c r="AM141" s="269">
        <v>0</v>
      </c>
      <c r="AN141" s="269">
        <v>0</v>
      </c>
      <c r="AO141" s="269">
        <v>0</v>
      </c>
      <c r="AP141" s="269">
        <v>0</v>
      </c>
      <c r="AQ141" s="269">
        <v>0</v>
      </c>
      <c r="AR141" s="269">
        <v>0</v>
      </c>
      <c r="AS141" s="269">
        <v>0</v>
      </c>
      <c r="AT141" s="269">
        <v>0</v>
      </c>
      <c r="AU141" s="269">
        <v>0</v>
      </c>
      <c r="AV141" s="269">
        <v>0</v>
      </c>
      <c r="AW141" s="269">
        <v>0</v>
      </c>
      <c r="AX141" s="269">
        <v>0</v>
      </c>
      <c r="AY141" s="269">
        <v>0</v>
      </c>
      <c r="AZ141" s="269">
        <v>0</v>
      </c>
      <c r="BA141" s="269">
        <v>0</v>
      </c>
      <c r="BB141" s="269">
        <v>0</v>
      </c>
      <c r="BC141" s="269">
        <v>0</v>
      </c>
      <c r="BD141" s="269">
        <v>0</v>
      </c>
      <c r="BE141" s="493">
        <f t="shared" si="238"/>
        <v>0</v>
      </c>
      <c r="BF141" s="494">
        <f t="shared" si="239"/>
        <v>0</v>
      </c>
      <c r="BG141" s="273">
        <f t="shared" si="236"/>
        <v>0</v>
      </c>
      <c r="BH141" s="273">
        <v>0</v>
      </c>
      <c r="BI141" s="274">
        <f t="shared" si="240"/>
        <v>0</v>
      </c>
      <c r="BJ141" s="275">
        <f t="shared" si="241"/>
        <v>0</v>
      </c>
      <c r="CG141" s="192"/>
      <c r="CH141" s="198">
        <v>7</v>
      </c>
      <c r="CI141" s="199">
        <f t="shared" si="242"/>
        <v>-32563.371753893563</v>
      </c>
      <c r="CJ141" s="199">
        <f t="shared" si="243"/>
        <v>-33371.624243909537</v>
      </c>
      <c r="CK141" s="199">
        <f t="shared" si="244"/>
        <v>-34574.013854893507</v>
      </c>
      <c r="CL141" s="199">
        <f t="shared" si="245"/>
        <v>-34128.05470994502</v>
      </c>
      <c r="CM141" s="199">
        <f t="shared" si="246"/>
        <v>-33757.995510860346</v>
      </c>
      <c r="CN141" s="199">
        <f t="shared" si="247"/>
        <v>-35114.864018197673</v>
      </c>
      <c r="CO141" s="199">
        <f t="shared" si="248"/>
        <v>-34592.665461563724</v>
      </c>
      <c r="CP141" s="199">
        <f t="shared" si="249"/>
        <v>-34812.044935233404</v>
      </c>
      <c r="CQ141" s="199">
        <f t="shared" si="250"/>
        <v>-34114.268456527971</v>
      </c>
      <c r="CR141" s="199">
        <f t="shared" si="251"/>
        <v>-35041.881479983334</v>
      </c>
      <c r="CS141" s="199">
        <f t="shared" si="252"/>
        <v>-35948.242411011117</v>
      </c>
      <c r="CT141" s="199">
        <f t="shared" si="253"/>
        <v>-34637.242411011117</v>
      </c>
      <c r="CU141" s="199">
        <f t="shared" si="254"/>
        <v>-36348.286062171821</v>
      </c>
      <c r="CV141" s="199">
        <f t="shared" si="255"/>
        <v>-36055.44861102484</v>
      </c>
      <c r="CW141" s="199">
        <f t="shared" si="256"/>
        <v>-37224.853950498051</v>
      </c>
      <c r="CX141" s="199">
        <f t="shared" si="257"/>
        <v>-37525.669684792098</v>
      </c>
      <c r="CY141" s="199">
        <f t="shared" si="258"/>
        <v>-37579.282708247461</v>
      </c>
      <c r="CZ141" s="199">
        <f t="shared" si="259"/>
        <v>-37066.256842443938</v>
      </c>
      <c r="DA141" s="199">
        <f t="shared" si="260"/>
        <v>-36995.389565556063</v>
      </c>
      <c r="DB141" s="199">
        <f t="shared" si="261"/>
        <v>-37853.393498228295</v>
      </c>
      <c r="DC141" s="199">
        <f t="shared" si="262"/>
        <v>-36725.033794534509</v>
      </c>
      <c r="DD141" s="199">
        <f t="shared" si="263"/>
        <v>-37177.838850566113</v>
      </c>
      <c r="DE141" s="199">
        <f t="shared" si="264"/>
        <v>-37837.976087880568</v>
      </c>
      <c r="DF141" s="199">
        <f t="shared" si="265"/>
        <v>-38958.900676375262</v>
      </c>
      <c r="DG141" s="199">
        <f t="shared" si="266"/>
        <v>-38958.900676375262</v>
      </c>
      <c r="DH141" s="199">
        <f t="shared" si="267"/>
        <v>-39083.066369067288</v>
      </c>
      <c r="DI141" s="199">
        <f t="shared" si="268"/>
        <v>-38234.306948815101</v>
      </c>
      <c r="DJ141" s="199">
        <f t="shared" si="269"/>
        <v>-39410.129063299952</v>
      </c>
      <c r="DK141" s="199">
        <f t="shared" si="270"/>
        <v>-39831.132995972184</v>
      </c>
      <c r="DL141" s="199">
        <f t="shared" si="271"/>
        <v>-40132.95511046578</v>
      </c>
      <c r="DM141" s="199">
        <f t="shared" si="272"/>
        <v>-40871.777224959376</v>
      </c>
      <c r="DN141" s="180"/>
    </row>
    <row r="142" spans="2:118" ht="15.4" x14ac:dyDescent="0.45">
      <c r="B142" s="246"/>
      <c r="C142" s="467"/>
      <c r="D142" s="467"/>
      <c r="E142" s="467"/>
      <c r="F142" s="467"/>
      <c r="G142" s="467"/>
      <c r="H142" s="467"/>
      <c r="I142" s="467"/>
      <c r="J142" s="467"/>
      <c r="K142" s="467"/>
      <c r="L142" s="467"/>
      <c r="M142" s="467"/>
      <c r="N142" s="467"/>
      <c r="O142" s="467"/>
      <c r="P142" s="39"/>
      <c r="Q142" s="247"/>
      <c r="S142" s="235"/>
      <c r="X142" s="246"/>
      <c r="Y142" s="268">
        <v>8</v>
      </c>
      <c r="Z142" s="269">
        <v>0</v>
      </c>
      <c r="AA142" s="269">
        <v>0</v>
      </c>
      <c r="AB142" s="269">
        <v>0</v>
      </c>
      <c r="AC142" s="269">
        <v>0</v>
      </c>
      <c r="AD142" s="269">
        <v>0</v>
      </c>
      <c r="AE142" s="269">
        <v>0</v>
      </c>
      <c r="AF142" s="269">
        <v>0</v>
      </c>
      <c r="AG142" s="269">
        <v>0</v>
      </c>
      <c r="AH142" s="269">
        <v>0</v>
      </c>
      <c r="AI142" s="269">
        <v>496.19112999999999</v>
      </c>
      <c r="AJ142" s="269">
        <v>0</v>
      </c>
      <c r="AK142" s="269">
        <v>0</v>
      </c>
      <c r="AL142" s="269">
        <v>411.19112999999999</v>
      </c>
      <c r="AM142" s="269">
        <v>0</v>
      </c>
      <c r="AN142" s="269">
        <v>-500</v>
      </c>
      <c r="AO142" s="269">
        <v>0</v>
      </c>
      <c r="AP142" s="269">
        <v>-86.986116480000007</v>
      </c>
      <c r="AQ142" s="269">
        <v>0</v>
      </c>
      <c r="AR142" s="269">
        <v>0</v>
      </c>
      <c r="AS142" s="269">
        <v>-500</v>
      </c>
      <c r="AT142" s="269">
        <v>496.19112999999999</v>
      </c>
      <c r="AU142" s="269">
        <v>411.19112999999999</v>
      </c>
      <c r="AV142" s="269">
        <v>411.19112999999999</v>
      </c>
      <c r="AW142" s="269">
        <v>0</v>
      </c>
      <c r="AX142" s="269">
        <v>0</v>
      </c>
      <c r="AY142" s="269">
        <v>0</v>
      </c>
      <c r="AZ142" s="269">
        <v>0</v>
      </c>
      <c r="BA142" s="269">
        <v>0</v>
      </c>
      <c r="BB142" s="269">
        <v>0</v>
      </c>
      <c r="BC142" s="269">
        <v>0</v>
      </c>
      <c r="BD142" s="269">
        <v>0</v>
      </c>
      <c r="BE142" s="493">
        <f t="shared" si="238"/>
        <v>36.740952694193545</v>
      </c>
      <c r="BF142" s="494">
        <f t="shared" si="239"/>
        <v>40.677483339999995</v>
      </c>
      <c r="BG142" s="273">
        <f t="shared" ref="BG142:BG157" si="273">(SUMIF($Z$134:$BD$134,"Sat",$Z142:$BD142)+SUMIF($Z$134:$BD$134,"Sun",$Z142:$BD142))</f>
        <v>407.38225999999997</v>
      </c>
      <c r="BH142" s="273">
        <f t="shared" ref="BH142:BH157" si="274">(SUM($Z142:$BD142)-(SUMIF($Z$134:$BD$134,"Sat",$Z142:$BD142)+SUMIF($Z$134:$BD$134,"Sun",$Z142:$BD142)))</f>
        <v>731.58727351999994</v>
      </c>
      <c r="BI142" s="274">
        <f t="shared" si="240"/>
        <v>-1086.98611648</v>
      </c>
      <c r="BJ142" s="275">
        <f t="shared" si="241"/>
        <v>2225.9556499999999</v>
      </c>
      <c r="CG142" s="192"/>
      <c r="CH142" s="198">
        <v>8</v>
      </c>
      <c r="CI142" s="199">
        <f t="shared" si="242"/>
        <v>-32563.371753893563</v>
      </c>
      <c r="CJ142" s="199">
        <f t="shared" si="243"/>
        <v>-33371.624243909537</v>
      </c>
      <c r="CK142" s="199">
        <f t="shared" si="244"/>
        <v>-34574.013854893507</v>
      </c>
      <c r="CL142" s="199">
        <f t="shared" si="245"/>
        <v>-34128.05470994502</v>
      </c>
      <c r="CM142" s="199">
        <f t="shared" si="246"/>
        <v>-33757.995510860346</v>
      </c>
      <c r="CN142" s="199">
        <f t="shared" si="247"/>
        <v>-35114.864018197673</v>
      </c>
      <c r="CO142" s="199">
        <f t="shared" si="248"/>
        <v>-34592.665461563724</v>
      </c>
      <c r="CP142" s="199">
        <f t="shared" si="249"/>
        <v>-34812.044935233404</v>
      </c>
      <c r="CQ142" s="199">
        <f t="shared" si="250"/>
        <v>-34114.268456527971</v>
      </c>
      <c r="CR142" s="199">
        <f t="shared" si="251"/>
        <v>-35609.605885017656</v>
      </c>
      <c r="CS142" s="199">
        <f t="shared" si="252"/>
        <v>-35948.242411011117</v>
      </c>
      <c r="CT142" s="199">
        <f t="shared" si="253"/>
        <v>-34637.242411011117</v>
      </c>
      <c r="CU142" s="199">
        <f t="shared" si="254"/>
        <v>-36818.756462629484</v>
      </c>
      <c r="CV142" s="199">
        <f t="shared" si="255"/>
        <v>-36055.44861102484</v>
      </c>
      <c r="CW142" s="199">
        <f t="shared" si="256"/>
        <v>-36787.853950498051</v>
      </c>
      <c r="CX142" s="199">
        <f t="shared" si="257"/>
        <v>-37525.669684792098</v>
      </c>
      <c r="CY142" s="199">
        <f t="shared" si="258"/>
        <v>-37503.256842443938</v>
      </c>
      <c r="CZ142" s="199">
        <f t="shared" si="259"/>
        <v>-37066.256842443938</v>
      </c>
      <c r="DA142" s="199">
        <f t="shared" si="260"/>
        <v>-36995.389565556063</v>
      </c>
      <c r="DB142" s="199">
        <f t="shared" si="261"/>
        <v>-37416.393498228295</v>
      </c>
      <c r="DC142" s="199">
        <f t="shared" si="262"/>
        <v>-37292.758199568831</v>
      </c>
      <c r="DD142" s="199">
        <f t="shared" si="263"/>
        <v>-37648.309251023777</v>
      </c>
      <c r="DE142" s="199">
        <f t="shared" si="264"/>
        <v>-38308.446488338232</v>
      </c>
      <c r="DF142" s="199">
        <f t="shared" si="265"/>
        <v>-38958.900676375262</v>
      </c>
      <c r="DG142" s="199">
        <f t="shared" si="266"/>
        <v>-38958.900676375262</v>
      </c>
      <c r="DH142" s="199">
        <f t="shared" si="267"/>
        <v>-39083.066369067288</v>
      </c>
      <c r="DI142" s="199">
        <f t="shared" si="268"/>
        <v>-38234.306948815101</v>
      </c>
      <c r="DJ142" s="199">
        <f t="shared" si="269"/>
        <v>-39410.129063299952</v>
      </c>
      <c r="DK142" s="199">
        <f t="shared" si="270"/>
        <v>-39831.132995972184</v>
      </c>
      <c r="DL142" s="199">
        <f t="shared" si="271"/>
        <v>-40132.95511046578</v>
      </c>
      <c r="DM142" s="199">
        <f t="shared" si="272"/>
        <v>-40871.777224959376</v>
      </c>
      <c r="DN142" s="180"/>
    </row>
    <row r="143" spans="2:118" ht="15.75" thickBot="1" x14ac:dyDescent="0.5">
      <c r="B143" s="252"/>
      <c r="C143" s="254"/>
      <c r="D143" s="254"/>
      <c r="E143" s="254"/>
      <c r="F143" s="254"/>
      <c r="G143" s="254"/>
      <c r="H143" s="254"/>
      <c r="I143" s="254"/>
      <c r="J143" s="307"/>
      <c r="K143" s="307"/>
      <c r="L143" s="307"/>
      <c r="M143" s="307"/>
      <c r="N143" s="307"/>
      <c r="O143" s="307"/>
      <c r="P143" s="307"/>
      <c r="Q143" s="255"/>
      <c r="X143" s="246"/>
      <c r="Y143" s="268">
        <v>9</v>
      </c>
      <c r="Z143" s="269">
        <v>0</v>
      </c>
      <c r="AA143" s="269">
        <v>0</v>
      </c>
      <c r="AB143" s="269">
        <v>0</v>
      </c>
      <c r="AC143" s="269">
        <v>0</v>
      </c>
      <c r="AD143" s="269">
        <v>0</v>
      </c>
      <c r="AE143" s="269">
        <v>0</v>
      </c>
      <c r="AF143" s="269">
        <v>0</v>
      </c>
      <c r="AG143" s="269">
        <v>0</v>
      </c>
      <c r="AH143" s="269">
        <v>0</v>
      </c>
      <c r="AI143" s="269">
        <v>0</v>
      </c>
      <c r="AJ143" s="269">
        <v>-500</v>
      </c>
      <c r="AK143" s="269">
        <v>0</v>
      </c>
      <c r="AL143" s="269">
        <v>0</v>
      </c>
      <c r="AM143" s="269">
        <v>0</v>
      </c>
      <c r="AN143" s="269">
        <v>0</v>
      </c>
      <c r="AO143" s="269">
        <v>0</v>
      </c>
      <c r="AP143" s="269">
        <v>0</v>
      </c>
      <c r="AQ143" s="269">
        <v>0</v>
      </c>
      <c r="AR143" s="269">
        <v>0</v>
      </c>
      <c r="AS143" s="269">
        <v>0</v>
      </c>
      <c r="AT143" s="269">
        <v>496.19112999999999</v>
      </c>
      <c r="AU143" s="269">
        <v>411.19112999999999</v>
      </c>
      <c r="AV143" s="269">
        <v>0</v>
      </c>
      <c r="AW143" s="269">
        <v>0</v>
      </c>
      <c r="AX143" s="269">
        <v>0</v>
      </c>
      <c r="AY143" s="269">
        <v>0</v>
      </c>
      <c r="AZ143" s="269">
        <v>0</v>
      </c>
      <c r="BA143" s="269">
        <v>0</v>
      </c>
      <c r="BB143" s="269">
        <v>0</v>
      </c>
      <c r="BC143" s="269">
        <v>0</v>
      </c>
      <c r="BD143" s="269">
        <v>0</v>
      </c>
      <c r="BE143" s="493">
        <f t="shared" si="238"/>
        <v>13.141363225806451</v>
      </c>
      <c r="BF143" s="494">
        <f t="shared" si="239"/>
        <v>14.549366428571428</v>
      </c>
      <c r="BG143" s="273">
        <f t="shared" si="273"/>
        <v>907.38225999999997</v>
      </c>
      <c r="BH143" s="273">
        <f t="shared" si="274"/>
        <v>-500</v>
      </c>
      <c r="BI143" s="274">
        <f t="shared" si="240"/>
        <v>-500</v>
      </c>
      <c r="BJ143" s="275">
        <f t="shared" si="241"/>
        <v>907.38225999999997</v>
      </c>
      <c r="CG143" s="192"/>
      <c r="CH143" s="198">
        <v>9</v>
      </c>
      <c r="CI143" s="199">
        <f t="shared" si="242"/>
        <v>-32563.371753893563</v>
      </c>
      <c r="CJ143" s="199">
        <f t="shared" si="243"/>
        <v>-33371.624243909537</v>
      </c>
      <c r="CK143" s="199">
        <f t="shared" si="244"/>
        <v>-34574.013854893507</v>
      </c>
      <c r="CL143" s="199">
        <f t="shared" si="245"/>
        <v>-34128.05470994502</v>
      </c>
      <c r="CM143" s="199">
        <f t="shared" si="246"/>
        <v>-33757.995510860346</v>
      </c>
      <c r="CN143" s="199">
        <f t="shared" si="247"/>
        <v>-35114.864018197673</v>
      </c>
      <c r="CO143" s="199">
        <f t="shared" si="248"/>
        <v>-34592.665461563724</v>
      </c>
      <c r="CP143" s="199">
        <f t="shared" si="249"/>
        <v>-34812.044935233404</v>
      </c>
      <c r="CQ143" s="199">
        <f t="shared" si="250"/>
        <v>-34114.268456527971</v>
      </c>
      <c r="CR143" s="199">
        <f t="shared" si="251"/>
        <v>-35609.605885017656</v>
      </c>
      <c r="CS143" s="199">
        <f t="shared" si="252"/>
        <v>-35511.242411011117</v>
      </c>
      <c r="CT143" s="199">
        <f t="shared" si="253"/>
        <v>-34637.242411011117</v>
      </c>
      <c r="CU143" s="199">
        <f t="shared" si="254"/>
        <v>-36818.756462629484</v>
      </c>
      <c r="CV143" s="199">
        <f t="shared" si="255"/>
        <v>-36055.44861102484</v>
      </c>
      <c r="CW143" s="199">
        <f t="shared" si="256"/>
        <v>-36787.853950498051</v>
      </c>
      <c r="CX143" s="199">
        <f t="shared" si="257"/>
        <v>-37525.669684792098</v>
      </c>
      <c r="CY143" s="199">
        <f t="shared" si="258"/>
        <v>-37503.256842443938</v>
      </c>
      <c r="CZ143" s="199">
        <f t="shared" si="259"/>
        <v>-37066.256842443938</v>
      </c>
      <c r="DA143" s="199">
        <f t="shared" si="260"/>
        <v>-36995.389565556063</v>
      </c>
      <c r="DB143" s="199">
        <f t="shared" si="261"/>
        <v>-37416.393498228295</v>
      </c>
      <c r="DC143" s="199">
        <f t="shared" si="262"/>
        <v>-37860.482604603152</v>
      </c>
      <c r="DD143" s="199">
        <f t="shared" si="263"/>
        <v>-38118.77965148144</v>
      </c>
      <c r="DE143" s="199">
        <f t="shared" si="264"/>
        <v>-38308.446488338232</v>
      </c>
      <c r="DF143" s="199">
        <f t="shared" si="265"/>
        <v>-38958.900676375262</v>
      </c>
      <c r="DG143" s="199">
        <f t="shared" si="266"/>
        <v>-38958.900676375262</v>
      </c>
      <c r="DH143" s="199">
        <f t="shared" si="267"/>
        <v>-39083.066369067288</v>
      </c>
      <c r="DI143" s="199">
        <f t="shared" si="268"/>
        <v>-38234.306948815101</v>
      </c>
      <c r="DJ143" s="199">
        <f t="shared" si="269"/>
        <v>-39410.129063299952</v>
      </c>
      <c r="DK143" s="199">
        <f t="shared" si="270"/>
        <v>-39831.132995972184</v>
      </c>
      <c r="DL143" s="199">
        <f t="shared" si="271"/>
        <v>-40132.95511046578</v>
      </c>
      <c r="DM143" s="199">
        <f t="shared" si="272"/>
        <v>-40871.777224959376</v>
      </c>
      <c r="DN143" s="180"/>
    </row>
    <row r="144" spans="2:118" ht="15.4" x14ac:dyDescent="0.45">
      <c r="B144" s="246"/>
      <c r="C144" s="39"/>
      <c r="D144" s="39"/>
      <c r="E144" s="39"/>
      <c r="F144" s="39"/>
      <c r="G144" s="39"/>
      <c r="H144" s="39"/>
      <c r="I144" s="39"/>
      <c r="J144" s="308"/>
      <c r="K144" s="309"/>
      <c r="L144" s="309"/>
      <c r="M144" s="309"/>
      <c r="N144" s="309"/>
      <c r="O144" s="309"/>
      <c r="P144" s="309"/>
      <c r="Q144" s="247"/>
      <c r="X144" s="246"/>
      <c r="Y144" s="268">
        <v>10</v>
      </c>
      <c r="Z144" s="269">
        <v>0</v>
      </c>
      <c r="AA144" s="269">
        <v>-500</v>
      </c>
      <c r="AB144" s="269">
        <v>-500</v>
      </c>
      <c r="AC144" s="269">
        <v>0</v>
      </c>
      <c r="AD144" s="269">
        <v>0</v>
      </c>
      <c r="AE144" s="269">
        <v>-500</v>
      </c>
      <c r="AF144" s="269">
        <v>-223.34975284000001</v>
      </c>
      <c r="AG144" s="269">
        <v>0</v>
      </c>
      <c r="AH144" s="269">
        <v>0</v>
      </c>
      <c r="AI144" s="269">
        <v>0</v>
      </c>
      <c r="AJ144" s="269">
        <v>-500</v>
      </c>
      <c r="AK144" s="269">
        <v>0</v>
      </c>
      <c r="AL144" s="269">
        <v>-500</v>
      </c>
      <c r="AM144" s="269">
        <v>-500</v>
      </c>
      <c r="AN144" s="269">
        <v>0</v>
      </c>
      <c r="AO144" s="269">
        <v>0</v>
      </c>
      <c r="AP144" s="269">
        <v>0</v>
      </c>
      <c r="AQ144" s="269">
        <v>0</v>
      </c>
      <c r="AR144" s="269">
        <v>0</v>
      </c>
      <c r="AS144" s="269">
        <v>0</v>
      </c>
      <c r="AT144" s="269">
        <v>7.6177400000000004</v>
      </c>
      <c r="AU144" s="269">
        <v>0</v>
      </c>
      <c r="AV144" s="269">
        <v>0</v>
      </c>
      <c r="AW144" s="269">
        <v>0</v>
      </c>
      <c r="AX144" s="269">
        <v>0</v>
      </c>
      <c r="AY144" s="269">
        <v>0</v>
      </c>
      <c r="AZ144" s="269">
        <v>0</v>
      </c>
      <c r="BA144" s="269">
        <v>0</v>
      </c>
      <c r="BB144" s="269">
        <v>0</v>
      </c>
      <c r="BC144" s="269">
        <v>0</v>
      </c>
      <c r="BD144" s="269">
        <v>-500</v>
      </c>
      <c r="BE144" s="493">
        <f t="shared" si="238"/>
        <v>-119.86232299483872</v>
      </c>
      <c r="BF144" s="494">
        <f t="shared" si="239"/>
        <v>-114.84757188714286</v>
      </c>
      <c r="BG144" s="273">
        <f t="shared" si="273"/>
        <v>-715.73201284000004</v>
      </c>
      <c r="BH144" s="273">
        <f t="shared" si="274"/>
        <v>-3000</v>
      </c>
      <c r="BI144" s="274">
        <f t="shared" si="240"/>
        <v>-3723.3497528400003</v>
      </c>
      <c r="BJ144" s="275">
        <f t="shared" si="241"/>
        <v>7.6177400000000004</v>
      </c>
      <c r="CG144" s="192"/>
      <c r="CH144" s="198">
        <v>10</v>
      </c>
      <c r="CI144" s="199">
        <f t="shared" si="242"/>
        <v>-32563.371753893563</v>
      </c>
      <c r="CJ144" s="199">
        <f t="shared" si="243"/>
        <v>-32934.624243909537</v>
      </c>
      <c r="CK144" s="199">
        <f t="shared" si="244"/>
        <v>-34137.013854893507</v>
      </c>
      <c r="CL144" s="199">
        <f t="shared" si="245"/>
        <v>-34128.05470994502</v>
      </c>
      <c r="CM144" s="199">
        <f t="shared" si="246"/>
        <v>-33757.995510860346</v>
      </c>
      <c r="CN144" s="199">
        <f t="shared" si="247"/>
        <v>-34677.864018197673</v>
      </c>
      <c r="CO144" s="199">
        <f t="shared" si="248"/>
        <v>-34397.457777581563</v>
      </c>
      <c r="CP144" s="199">
        <f t="shared" si="249"/>
        <v>-34812.044935233404</v>
      </c>
      <c r="CQ144" s="199">
        <f t="shared" si="250"/>
        <v>-34114.268456527971</v>
      </c>
      <c r="CR144" s="199">
        <f t="shared" si="251"/>
        <v>-35609.605885017656</v>
      </c>
      <c r="CS144" s="199">
        <f t="shared" si="252"/>
        <v>-35074.242411011117</v>
      </c>
      <c r="CT144" s="199">
        <f t="shared" si="253"/>
        <v>-34637.242411011117</v>
      </c>
      <c r="CU144" s="199">
        <f t="shared" si="254"/>
        <v>-36381.756462629484</v>
      </c>
      <c r="CV144" s="199">
        <f t="shared" si="255"/>
        <v>-35618.44861102484</v>
      </c>
      <c r="CW144" s="199">
        <f t="shared" si="256"/>
        <v>-36787.853950498051</v>
      </c>
      <c r="CX144" s="199">
        <f t="shared" si="257"/>
        <v>-37525.669684792098</v>
      </c>
      <c r="CY144" s="199">
        <f t="shared" si="258"/>
        <v>-37503.256842443938</v>
      </c>
      <c r="CZ144" s="199">
        <f t="shared" si="259"/>
        <v>-37066.256842443938</v>
      </c>
      <c r="DA144" s="199">
        <f t="shared" si="260"/>
        <v>-36995.389565556063</v>
      </c>
      <c r="DB144" s="199">
        <f t="shared" si="261"/>
        <v>-37416.393498228295</v>
      </c>
      <c r="DC144" s="199">
        <f t="shared" si="262"/>
        <v>-37869.1985542599</v>
      </c>
      <c r="DD144" s="199">
        <f t="shared" si="263"/>
        <v>-38118.77965148144</v>
      </c>
      <c r="DE144" s="199">
        <f t="shared" si="264"/>
        <v>-38308.446488338232</v>
      </c>
      <c r="DF144" s="199">
        <f t="shared" si="265"/>
        <v>-38958.900676375262</v>
      </c>
      <c r="DG144" s="199">
        <f t="shared" si="266"/>
        <v>-38958.900676375262</v>
      </c>
      <c r="DH144" s="199">
        <f t="shared" si="267"/>
        <v>-39083.066369067288</v>
      </c>
      <c r="DI144" s="199">
        <f t="shared" si="268"/>
        <v>-38234.306948815101</v>
      </c>
      <c r="DJ144" s="199">
        <f t="shared" si="269"/>
        <v>-39410.129063299952</v>
      </c>
      <c r="DK144" s="199">
        <f t="shared" si="270"/>
        <v>-39831.132995972184</v>
      </c>
      <c r="DL144" s="199">
        <f t="shared" si="271"/>
        <v>-40132.95511046578</v>
      </c>
      <c r="DM144" s="199">
        <f t="shared" si="272"/>
        <v>-40434.777224959376</v>
      </c>
      <c r="DN144" s="180"/>
    </row>
    <row r="145" spans="2:118" ht="15.4" x14ac:dyDescent="0.45">
      <c r="B145" s="246"/>
      <c r="C145" s="39"/>
      <c r="D145" s="39"/>
      <c r="E145" s="39"/>
      <c r="F145" s="39"/>
      <c r="G145" s="39"/>
      <c r="H145" s="39"/>
      <c r="I145" s="39"/>
      <c r="J145" s="308"/>
      <c r="K145" s="309"/>
      <c r="L145" s="309"/>
      <c r="M145" s="309"/>
      <c r="N145" s="309"/>
      <c r="O145" s="309"/>
      <c r="P145" s="309"/>
      <c r="Q145" s="247"/>
      <c r="X145" s="246"/>
      <c r="Y145" s="268">
        <v>11</v>
      </c>
      <c r="Z145" s="269">
        <v>0</v>
      </c>
      <c r="AA145" s="269">
        <v>-500</v>
      </c>
      <c r="AB145" s="269">
        <v>-500</v>
      </c>
      <c r="AC145" s="269">
        <v>0</v>
      </c>
      <c r="AD145" s="269">
        <v>-500</v>
      </c>
      <c r="AE145" s="269">
        <v>0</v>
      </c>
      <c r="AF145" s="269">
        <v>-500</v>
      </c>
      <c r="AG145" s="269">
        <v>0</v>
      </c>
      <c r="AH145" s="269">
        <v>0</v>
      </c>
      <c r="AI145" s="269">
        <v>-150.83967329999999</v>
      </c>
      <c r="AJ145" s="269">
        <v>-500</v>
      </c>
      <c r="AK145" s="269">
        <v>0</v>
      </c>
      <c r="AL145" s="269">
        <v>-54.248764199999997</v>
      </c>
      <c r="AM145" s="269">
        <v>0</v>
      </c>
      <c r="AN145" s="269">
        <v>-500</v>
      </c>
      <c r="AO145" s="269">
        <v>-500</v>
      </c>
      <c r="AP145" s="269">
        <v>0</v>
      </c>
      <c r="AQ145" s="269">
        <v>0</v>
      </c>
      <c r="AR145" s="269">
        <v>0</v>
      </c>
      <c r="AS145" s="269">
        <v>0</v>
      </c>
      <c r="AT145" s="269">
        <v>0</v>
      </c>
      <c r="AU145" s="269">
        <v>0</v>
      </c>
      <c r="AV145" s="269">
        <v>0</v>
      </c>
      <c r="AW145" s="269">
        <v>0</v>
      </c>
      <c r="AX145" s="269">
        <v>0</v>
      </c>
      <c r="AY145" s="269">
        <v>0</v>
      </c>
      <c r="AZ145" s="269">
        <v>0</v>
      </c>
      <c r="BA145" s="269">
        <v>0</v>
      </c>
      <c r="BB145" s="269">
        <v>0</v>
      </c>
      <c r="BC145" s="269">
        <v>0</v>
      </c>
      <c r="BD145" s="269">
        <v>0</v>
      </c>
      <c r="BE145" s="493">
        <f t="shared" si="238"/>
        <v>-119.51898185483871</v>
      </c>
      <c r="BF145" s="494">
        <f t="shared" si="239"/>
        <v>-132.32458705357143</v>
      </c>
      <c r="BG145" s="273">
        <f t="shared" si="273"/>
        <v>-1000</v>
      </c>
      <c r="BH145" s="273">
        <f t="shared" si="274"/>
        <v>-2705.0884375000001</v>
      </c>
      <c r="BI145" s="274">
        <f t="shared" si="240"/>
        <v>-3705.0884375000001</v>
      </c>
      <c r="BJ145" s="275">
        <f t="shared" si="241"/>
        <v>0</v>
      </c>
      <c r="CG145" s="192"/>
      <c r="CH145" s="198">
        <v>11</v>
      </c>
      <c r="CI145" s="199">
        <f t="shared" si="242"/>
        <v>-32563.371753893563</v>
      </c>
      <c r="CJ145" s="199">
        <f t="shared" si="243"/>
        <v>-32497.624243909537</v>
      </c>
      <c r="CK145" s="199">
        <f t="shared" si="244"/>
        <v>-33700.013854893507</v>
      </c>
      <c r="CL145" s="199">
        <f t="shared" si="245"/>
        <v>-34128.05470994502</v>
      </c>
      <c r="CM145" s="199">
        <f t="shared" si="246"/>
        <v>-33320.995510860346</v>
      </c>
      <c r="CN145" s="199">
        <f t="shared" si="247"/>
        <v>-34677.864018197673</v>
      </c>
      <c r="CO145" s="199">
        <f t="shared" si="248"/>
        <v>-33960.457777581563</v>
      </c>
      <c r="CP145" s="199">
        <f t="shared" si="249"/>
        <v>-34812.044935233404</v>
      </c>
      <c r="CQ145" s="199">
        <f t="shared" si="250"/>
        <v>-34114.268456527971</v>
      </c>
      <c r="CR145" s="199">
        <f t="shared" si="251"/>
        <v>-35477.772010553454</v>
      </c>
      <c r="CS145" s="199">
        <f t="shared" si="252"/>
        <v>-34637.242411011117</v>
      </c>
      <c r="CT145" s="199">
        <f t="shared" si="253"/>
        <v>-34637.242411011117</v>
      </c>
      <c r="CU145" s="199">
        <f t="shared" si="254"/>
        <v>-36334.343042718683</v>
      </c>
      <c r="CV145" s="199">
        <f t="shared" si="255"/>
        <v>-35618.44861102484</v>
      </c>
      <c r="CW145" s="199">
        <f t="shared" si="256"/>
        <v>-36350.853950498051</v>
      </c>
      <c r="CX145" s="199">
        <f t="shared" si="257"/>
        <v>-37088.669684792098</v>
      </c>
      <c r="CY145" s="199">
        <f t="shared" si="258"/>
        <v>-37503.256842443938</v>
      </c>
      <c r="CZ145" s="199">
        <f t="shared" si="259"/>
        <v>-37066.256842443938</v>
      </c>
      <c r="DA145" s="199">
        <f t="shared" si="260"/>
        <v>-36995.389565556063</v>
      </c>
      <c r="DB145" s="199">
        <f t="shared" si="261"/>
        <v>-37416.393498228295</v>
      </c>
      <c r="DC145" s="199">
        <f t="shared" si="262"/>
        <v>-37869.1985542599</v>
      </c>
      <c r="DD145" s="199">
        <f t="shared" si="263"/>
        <v>-38118.77965148144</v>
      </c>
      <c r="DE145" s="199">
        <f t="shared" si="264"/>
        <v>-38308.446488338232</v>
      </c>
      <c r="DF145" s="199">
        <f t="shared" si="265"/>
        <v>-38958.900676375262</v>
      </c>
      <c r="DG145" s="199">
        <f t="shared" si="266"/>
        <v>-38958.900676375262</v>
      </c>
      <c r="DH145" s="199">
        <f t="shared" si="267"/>
        <v>-39083.066369067288</v>
      </c>
      <c r="DI145" s="199">
        <f t="shared" si="268"/>
        <v>-38234.306948815101</v>
      </c>
      <c r="DJ145" s="199">
        <f t="shared" si="269"/>
        <v>-39410.129063299952</v>
      </c>
      <c r="DK145" s="199">
        <f t="shared" si="270"/>
        <v>-39831.132995972184</v>
      </c>
      <c r="DL145" s="199">
        <f t="shared" si="271"/>
        <v>-40132.95511046578</v>
      </c>
      <c r="DM145" s="199">
        <f t="shared" si="272"/>
        <v>-40434.777224959376</v>
      </c>
      <c r="DN145" s="180"/>
    </row>
    <row r="146" spans="2:118" ht="15.4" x14ac:dyDescent="0.45">
      <c r="B146" s="246"/>
      <c r="C146" s="39"/>
      <c r="D146" s="39"/>
      <c r="E146" s="39"/>
      <c r="F146" s="39"/>
      <c r="G146" s="39"/>
      <c r="H146" s="39"/>
      <c r="I146" s="39"/>
      <c r="J146" s="308"/>
      <c r="K146" s="309"/>
      <c r="L146" s="309"/>
      <c r="M146" s="309"/>
      <c r="N146" s="309"/>
      <c r="O146" s="309"/>
      <c r="P146" s="309"/>
      <c r="Q146" s="247"/>
      <c r="X146" s="246"/>
      <c r="Y146" s="268">
        <v>12</v>
      </c>
      <c r="Z146" s="269">
        <v>0</v>
      </c>
      <c r="AA146" s="269">
        <v>0</v>
      </c>
      <c r="AB146" s="269">
        <v>-500</v>
      </c>
      <c r="AC146" s="269">
        <v>-500</v>
      </c>
      <c r="AD146" s="269">
        <v>-434.52529544999999</v>
      </c>
      <c r="AE146" s="269">
        <v>-22.45968182</v>
      </c>
      <c r="AF146" s="269">
        <v>0</v>
      </c>
      <c r="AG146" s="269">
        <v>-136.36363635999999</v>
      </c>
      <c r="AH146" s="269">
        <v>0</v>
      </c>
      <c r="AI146" s="269">
        <v>0</v>
      </c>
      <c r="AJ146" s="269">
        <v>0</v>
      </c>
      <c r="AK146" s="269">
        <v>-103.62628409</v>
      </c>
      <c r="AL146" s="269">
        <v>0</v>
      </c>
      <c r="AM146" s="269">
        <v>0</v>
      </c>
      <c r="AN146" s="269">
        <v>-500</v>
      </c>
      <c r="AO146" s="269">
        <v>-500</v>
      </c>
      <c r="AP146" s="269">
        <v>0</v>
      </c>
      <c r="AQ146" s="269">
        <v>0</v>
      </c>
      <c r="AR146" s="269">
        <v>-500</v>
      </c>
      <c r="AS146" s="269">
        <v>-500</v>
      </c>
      <c r="AT146" s="269">
        <v>-500</v>
      </c>
      <c r="AU146" s="269">
        <v>0</v>
      </c>
      <c r="AV146" s="269">
        <v>0</v>
      </c>
      <c r="AW146" s="269">
        <v>0</v>
      </c>
      <c r="AX146" s="269">
        <v>-500</v>
      </c>
      <c r="AY146" s="269">
        <v>0</v>
      </c>
      <c r="AZ146" s="269">
        <v>0</v>
      </c>
      <c r="BA146" s="269">
        <v>0</v>
      </c>
      <c r="BB146" s="269">
        <v>-136.36363635999999</v>
      </c>
      <c r="BC146" s="269">
        <v>-136.36363635999999</v>
      </c>
      <c r="BD146" s="269">
        <v>0</v>
      </c>
      <c r="BE146" s="493">
        <f t="shared" si="238"/>
        <v>-160.31297323999999</v>
      </c>
      <c r="BF146" s="494">
        <f t="shared" si="239"/>
        <v>-177.48936322999998</v>
      </c>
      <c r="BG146" s="273">
        <f t="shared" si="273"/>
        <v>-1272.72727272</v>
      </c>
      <c r="BH146" s="273">
        <f t="shared" si="274"/>
        <v>-3696.9748977199997</v>
      </c>
      <c r="BI146" s="274">
        <f t="shared" si="240"/>
        <v>-4969.7021704399995</v>
      </c>
      <c r="BJ146" s="275">
        <f t="shared" si="241"/>
        <v>0</v>
      </c>
      <c r="CG146" s="192"/>
      <c r="CH146" s="198">
        <v>12</v>
      </c>
      <c r="CI146" s="199">
        <f t="shared" si="242"/>
        <v>-32563.371753893563</v>
      </c>
      <c r="CJ146" s="199">
        <f t="shared" si="243"/>
        <v>-32497.624243909537</v>
      </c>
      <c r="CK146" s="199">
        <f t="shared" si="244"/>
        <v>-33263.013854893507</v>
      </c>
      <c r="CL146" s="199">
        <f t="shared" si="245"/>
        <v>-33691.05470994502</v>
      </c>
      <c r="CM146" s="199">
        <f t="shared" si="246"/>
        <v>-32941.220402637045</v>
      </c>
      <c r="CN146" s="199">
        <f t="shared" si="247"/>
        <v>-34658.234256286996</v>
      </c>
      <c r="CO146" s="199">
        <f t="shared" si="248"/>
        <v>-33960.457777581563</v>
      </c>
      <c r="CP146" s="199">
        <f t="shared" si="249"/>
        <v>-34692.863117054767</v>
      </c>
      <c r="CQ146" s="199">
        <f t="shared" si="250"/>
        <v>-34114.268456527971</v>
      </c>
      <c r="CR146" s="199">
        <f t="shared" si="251"/>
        <v>-35477.772010553454</v>
      </c>
      <c r="CS146" s="199">
        <f t="shared" si="252"/>
        <v>-34637.242411011117</v>
      </c>
      <c r="CT146" s="199">
        <f t="shared" si="253"/>
        <v>-34546.673038716457</v>
      </c>
      <c r="CU146" s="199">
        <f t="shared" si="254"/>
        <v>-36334.343042718683</v>
      </c>
      <c r="CV146" s="199">
        <f t="shared" si="255"/>
        <v>-35618.44861102484</v>
      </c>
      <c r="CW146" s="199">
        <f t="shared" si="256"/>
        <v>-35913.853950498051</v>
      </c>
      <c r="CX146" s="199">
        <f t="shared" si="257"/>
        <v>-36651.669684792098</v>
      </c>
      <c r="CY146" s="199">
        <f t="shared" si="258"/>
        <v>-37503.256842443938</v>
      </c>
      <c r="CZ146" s="199">
        <f t="shared" si="259"/>
        <v>-37066.256842443938</v>
      </c>
      <c r="DA146" s="199">
        <f t="shared" si="260"/>
        <v>-36558.389565556063</v>
      </c>
      <c r="DB146" s="199">
        <f t="shared" si="261"/>
        <v>-36979.393498228295</v>
      </c>
      <c r="DC146" s="199">
        <f t="shared" si="262"/>
        <v>-37432.1985542599</v>
      </c>
      <c r="DD146" s="199">
        <f t="shared" si="263"/>
        <v>-38118.77965148144</v>
      </c>
      <c r="DE146" s="199">
        <f t="shared" si="264"/>
        <v>-38308.446488338232</v>
      </c>
      <c r="DF146" s="199">
        <f t="shared" si="265"/>
        <v>-38958.900676375262</v>
      </c>
      <c r="DG146" s="199">
        <f t="shared" si="266"/>
        <v>-38521.900676375262</v>
      </c>
      <c r="DH146" s="199">
        <f t="shared" si="267"/>
        <v>-39083.066369067288</v>
      </c>
      <c r="DI146" s="199">
        <f t="shared" si="268"/>
        <v>-38234.306948815101</v>
      </c>
      <c r="DJ146" s="199">
        <f t="shared" si="269"/>
        <v>-39410.129063299952</v>
      </c>
      <c r="DK146" s="199">
        <f t="shared" si="270"/>
        <v>-39711.951177793548</v>
      </c>
      <c r="DL146" s="199">
        <f t="shared" si="271"/>
        <v>-40013.773292287144</v>
      </c>
      <c r="DM146" s="199">
        <f t="shared" si="272"/>
        <v>-40434.777224959376</v>
      </c>
      <c r="DN146" s="180"/>
    </row>
    <row r="147" spans="2:118" ht="15.4" x14ac:dyDescent="0.45">
      <c r="B147" s="246"/>
      <c r="C147" s="39"/>
      <c r="D147" s="39"/>
      <c r="E147" s="39"/>
      <c r="F147" s="39"/>
      <c r="G147" s="39"/>
      <c r="H147" s="39"/>
      <c r="I147" s="39"/>
      <c r="J147" s="308"/>
      <c r="K147" s="309"/>
      <c r="L147" s="309"/>
      <c r="M147" s="309"/>
      <c r="N147" s="309"/>
      <c r="O147" s="309"/>
      <c r="P147" s="309"/>
      <c r="Q147" s="247"/>
      <c r="X147" s="246"/>
      <c r="Y147" s="268">
        <v>13</v>
      </c>
      <c r="Z147" s="269">
        <v>0</v>
      </c>
      <c r="AA147" s="269">
        <v>0</v>
      </c>
      <c r="AB147" s="269">
        <v>-125.13769602000001</v>
      </c>
      <c r="AC147" s="269">
        <v>-500</v>
      </c>
      <c r="AD147" s="269">
        <v>0</v>
      </c>
      <c r="AE147" s="269">
        <v>-500</v>
      </c>
      <c r="AF147" s="269">
        <v>0</v>
      </c>
      <c r="AG147" s="269">
        <v>-500</v>
      </c>
      <c r="AH147" s="269">
        <v>0</v>
      </c>
      <c r="AI147" s="269">
        <v>0</v>
      </c>
      <c r="AJ147" s="269">
        <v>0</v>
      </c>
      <c r="AK147" s="269">
        <v>0</v>
      </c>
      <c r="AL147" s="269">
        <v>0</v>
      </c>
      <c r="AM147" s="269">
        <v>0</v>
      </c>
      <c r="AN147" s="269">
        <v>0</v>
      </c>
      <c r="AO147" s="269">
        <v>-500</v>
      </c>
      <c r="AP147" s="269">
        <v>-500</v>
      </c>
      <c r="AQ147" s="269">
        <v>-500</v>
      </c>
      <c r="AR147" s="269">
        <v>0</v>
      </c>
      <c r="AS147" s="269">
        <v>-500</v>
      </c>
      <c r="AT147" s="269">
        <v>-136.36363635999999</v>
      </c>
      <c r="AU147" s="269">
        <v>-500</v>
      </c>
      <c r="AV147" s="269">
        <v>-235.66165909</v>
      </c>
      <c r="AW147" s="269">
        <v>0</v>
      </c>
      <c r="AX147" s="269">
        <v>0</v>
      </c>
      <c r="AY147" s="269">
        <v>0</v>
      </c>
      <c r="AZ147" s="269">
        <v>0</v>
      </c>
      <c r="BA147" s="269">
        <v>-500</v>
      </c>
      <c r="BB147" s="269">
        <v>-500</v>
      </c>
      <c r="BC147" s="269">
        <v>-500</v>
      </c>
      <c r="BD147" s="269">
        <v>0</v>
      </c>
      <c r="BE147" s="493">
        <f t="shared" si="238"/>
        <v>-193.45687069258062</v>
      </c>
      <c r="BF147" s="494">
        <f t="shared" si="239"/>
        <v>-214.18439255249999</v>
      </c>
      <c r="BG147" s="273">
        <f t="shared" si="273"/>
        <v>-2136.3636363599999</v>
      </c>
      <c r="BH147" s="273">
        <f t="shared" si="274"/>
        <v>-3860.7993551099999</v>
      </c>
      <c r="BI147" s="274">
        <f t="shared" si="240"/>
        <v>-5997.1629914699997</v>
      </c>
      <c r="BJ147" s="275">
        <f t="shared" si="241"/>
        <v>0</v>
      </c>
      <c r="CG147" s="192"/>
      <c r="CH147" s="198">
        <v>13</v>
      </c>
      <c r="CI147" s="199">
        <f t="shared" si="242"/>
        <v>-32563.371753893563</v>
      </c>
      <c r="CJ147" s="199">
        <f t="shared" si="243"/>
        <v>-32497.624243909537</v>
      </c>
      <c r="CK147" s="199">
        <f t="shared" si="244"/>
        <v>-33153.64350857203</v>
      </c>
      <c r="CL147" s="199">
        <f t="shared" si="245"/>
        <v>-33254.05470994502</v>
      </c>
      <c r="CM147" s="199">
        <f t="shared" si="246"/>
        <v>-32941.220402637045</v>
      </c>
      <c r="CN147" s="199">
        <f t="shared" si="247"/>
        <v>-34221.234256286996</v>
      </c>
      <c r="CO147" s="199">
        <f t="shared" si="248"/>
        <v>-33960.457777581563</v>
      </c>
      <c r="CP147" s="199">
        <f t="shared" si="249"/>
        <v>-34255.863117054767</v>
      </c>
      <c r="CQ147" s="199">
        <f t="shared" si="250"/>
        <v>-34114.268456527971</v>
      </c>
      <c r="CR147" s="199">
        <f t="shared" si="251"/>
        <v>-35477.772010553454</v>
      </c>
      <c r="CS147" s="199">
        <f t="shared" si="252"/>
        <v>-34637.242411011117</v>
      </c>
      <c r="CT147" s="199">
        <f t="shared" si="253"/>
        <v>-34546.673038716457</v>
      </c>
      <c r="CU147" s="199">
        <f t="shared" si="254"/>
        <v>-36334.343042718683</v>
      </c>
      <c r="CV147" s="199">
        <f t="shared" si="255"/>
        <v>-35618.44861102484</v>
      </c>
      <c r="CW147" s="199">
        <f t="shared" si="256"/>
        <v>-35913.853950498051</v>
      </c>
      <c r="CX147" s="199">
        <f t="shared" si="257"/>
        <v>-36214.669684792098</v>
      </c>
      <c r="CY147" s="199">
        <f t="shared" si="258"/>
        <v>-37066.256842443938</v>
      </c>
      <c r="CZ147" s="199">
        <f t="shared" si="259"/>
        <v>-36629.256842443938</v>
      </c>
      <c r="DA147" s="199">
        <f t="shared" si="260"/>
        <v>-36558.389565556063</v>
      </c>
      <c r="DB147" s="199">
        <f t="shared" si="261"/>
        <v>-36542.393498228295</v>
      </c>
      <c r="DC147" s="199">
        <f t="shared" si="262"/>
        <v>-37313.016736081263</v>
      </c>
      <c r="DD147" s="199">
        <f t="shared" si="263"/>
        <v>-37681.77965148144</v>
      </c>
      <c r="DE147" s="199">
        <f t="shared" si="264"/>
        <v>-38102.478198293575</v>
      </c>
      <c r="DF147" s="199">
        <f t="shared" si="265"/>
        <v>-38958.900676375262</v>
      </c>
      <c r="DG147" s="199">
        <f t="shared" si="266"/>
        <v>-38521.900676375262</v>
      </c>
      <c r="DH147" s="199">
        <f t="shared" si="267"/>
        <v>-39083.066369067288</v>
      </c>
      <c r="DI147" s="199">
        <f t="shared" si="268"/>
        <v>-38234.306948815101</v>
      </c>
      <c r="DJ147" s="199">
        <f t="shared" si="269"/>
        <v>-38973.129063299952</v>
      </c>
      <c r="DK147" s="199">
        <f t="shared" si="270"/>
        <v>-39274.951177793548</v>
      </c>
      <c r="DL147" s="199">
        <f t="shared" si="271"/>
        <v>-39576.773292287144</v>
      </c>
      <c r="DM147" s="199">
        <f t="shared" si="272"/>
        <v>-40434.777224959376</v>
      </c>
      <c r="DN147" s="180"/>
    </row>
    <row r="148" spans="2:118" ht="15.4" x14ac:dyDescent="0.45">
      <c r="B148" s="246"/>
      <c r="C148" s="39"/>
      <c r="D148" s="39"/>
      <c r="E148" s="39"/>
      <c r="F148" s="39"/>
      <c r="G148" s="39"/>
      <c r="H148" s="39"/>
      <c r="I148" s="39"/>
      <c r="J148" s="308"/>
      <c r="K148" s="309"/>
      <c r="L148" s="309"/>
      <c r="M148" s="309"/>
      <c r="N148" s="309"/>
      <c r="O148" s="309"/>
      <c r="P148" s="309"/>
      <c r="Q148" s="247"/>
      <c r="X148" s="246"/>
      <c r="Y148" s="268">
        <v>14</v>
      </c>
      <c r="Z148" s="269">
        <v>0</v>
      </c>
      <c r="AA148" s="269">
        <v>0</v>
      </c>
      <c r="AB148" s="269">
        <v>0</v>
      </c>
      <c r="AC148" s="269">
        <v>-500</v>
      </c>
      <c r="AD148" s="269">
        <v>0</v>
      </c>
      <c r="AE148" s="269">
        <v>-500</v>
      </c>
      <c r="AF148" s="269">
        <v>-500</v>
      </c>
      <c r="AG148" s="269">
        <v>-500</v>
      </c>
      <c r="AH148" s="269">
        <v>0</v>
      </c>
      <c r="AI148" s="269">
        <v>0</v>
      </c>
      <c r="AJ148" s="269">
        <v>0</v>
      </c>
      <c r="AK148" s="269">
        <v>0</v>
      </c>
      <c r="AL148" s="269">
        <v>-500</v>
      </c>
      <c r="AM148" s="269">
        <v>-500</v>
      </c>
      <c r="AN148" s="269">
        <v>-500</v>
      </c>
      <c r="AO148" s="269">
        <v>-500</v>
      </c>
      <c r="AP148" s="269">
        <v>0</v>
      </c>
      <c r="AQ148" s="269">
        <v>0</v>
      </c>
      <c r="AR148" s="269">
        <v>-500</v>
      </c>
      <c r="AS148" s="269">
        <v>-136.36363635999999</v>
      </c>
      <c r="AT148" s="269">
        <v>-500</v>
      </c>
      <c r="AU148" s="269">
        <v>-434.52529544999999</v>
      </c>
      <c r="AV148" s="269">
        <v>-500</v>
      </c>
      <c r="AW148" s="269">
        <v>0</v>
      </c>
      <c r="AX148" s="269">
        <v>0</v>
      </c>
      <c r="AY148" s="269">
        <v>0</v>
      </c>
      <c r="AZ148" s="269">
        <v>0</v>
      </c>
      <c r="BA148" s="269">
        <v>-500</v>
      </c>
      <c r="BB148" s="269">
        <v>-500</v>
      </c>
      <c r="BC148" s="269">
        <v>-500</v>
      </c>
      <c r="BD148" s="269">
        <v>0</v>
      </c>
      <c r="BE148" s="493">
        <f t="shared" si="238"/>
        <v>-244.22222360677421</v>
      </c>
      <c r="BF148" s="494">
        <f t="shared" si="239"/>
        <v>-270.38889042178573</v>
      </c>
      <c r="BG148" s="273">
        <f t="shared" si="273"/>
        <v>-3934.5252954500002</v>
      </c>
      <c r="BH148" s="273">
        <f t="shared" si="274"/>
        <v>-3636.3636363599999</v>
      </c>
      <c r="BI148" s="274">
        <f t="shared" si="240"/>
        <v>-7570.88893181</v>
      </c>
      <c r="BJ148" s="275">
        <f t="shared" si="241"/>
        <v>0</v>
      </c>
      <c r="CG148" s="192"/>
      <c r="CH148" s="198">
        <v>14</v>
      </c>
      <c r="CI148" s="199">
        <f t="shared" si="242"/>
        <v>-32563.371753893563</v>
      </c>
      <c r="CJ148" s="199">
        <f t="shared" si="243"/>
        <v>-32497.624243909537</v>
      </c>
      <c r="CK148" s="199">
        <f t="shared" si="244"/>
        <v>-33153.64350857203</v>
      </c>
      <c r="CL148" s="199">
        <f t="shared" si="245"/>
        <v>-32817.05470994502</v>
      </c>
      <c r="CM148" s="199">
        <f t="shared" si="246"/>
        <v>-32941.220402637045</v>
      </c>
      <c r="CN148" s="199">
        <f t="shared" si="247"/>
        <v>-33784.234256286996</v>
      </c>
      <c r="CO148" s="199">
        <f t="shared" si="248"/>
        <v>-33523.457777581563</v>
      </c>
      <c r="CP148" s="199">
        <f t="shared" si="249"/>
        <v>-33818.863117054767</v>
      </c>
      <c r="CQ148" s="199">
        <f t="shared" si="250"/>
        <v>-34114.268456527971</v>
      </c>
      <c r="CR148" s="199">
        <f t="shared" si="251"/>
        <v>-35477.772010553454</v>
      </c>
      <c r="CS148" s="199">
        <f t="shared" si="252"/>
        <v>-34637.242411011117</v>
      </c>
      <c r="CT148" s="199">
        <f t="shared" si="253"/>
        <v>-34546.673038716457</v>
      </c>
      <c r="CU148" s="199">
        <f t="shared" si="254"/>
        <v>-35897.343042718683</v>
      </c>
      <c r="CV148" s="199">
        <f t="shared" si="255"/>
        <v>-35181.44861102484</v>
      </c>
      <c r="CW148" s="199">
        <f t="shared" si="256"/>
        <v>-35476.853950498051</v>
      </c>
      <c r="CX148" s="199">
        <f t="shared" si="257"/>
        <v>-35777.669684792098</v>
      </c>
      <c r="CY148" s="199">
        <f t="shared" si="258"/>
        <v>-37066.256842443938</v>
      </c>
      <c r="CZ148" s="199">
        <f t="shared" si="259"/>
        <v>-36629.256842443938</v>
      </c>
      <c r="DA148" s="199">
        <f t="shared" si="260"/>
        <v>-36121.389565556063</v>
      </c>
      <c r="DB148" s="199">
        <f t="shared" si="261"/>
        <v>-36423.211680049659</v>
      </c>
      <c r="DC148" s="199">
        <f t="shared" si="262"/>
        <v>-36876.016736081263</v>
      </c>
      <c r="DD148" s="199">
        <f t="shared" si="263"/>
        <v>-37302.004543258139</v>
      </c>
      <c r="DE148" s="199">
        <f t="shared" si="264"/>
        <v>-37665.478198293575</v>
      </c>
      <c r="DF148" s="199">
        <f t="shared" si="265"/>
        <v>-38958.900676375262</v>
      </c>
      <c r="DG148" s="199">
        <f t="shared" si="266"/>
        <v>-38521.900676375262</v>
      </c>
      <c r="DH148" s="199">
        <f t="shared" si="267"/>
        <v>-39083.066369067288</v>
      </c>
      <c r="DI148" s="199">
        <f t="shared" si="268"/>
        <v>-38234.306948815101</v>
      </c>
      <c r="DJ148" s="199">
        <f t="shared" si="269"/>
        <v>-38536.129063299952</v>
      </c>
      <c r="DK148" s="199">
        <f t="shared" si="270"/>
        <v>-38837.951177793548</v>
      </c>
      <c r="DL148" s="199">
        <f t="shared" si="271"/>
        <v>-39139.773292287144</v>
      </c>
      <c r="DM148" s="199">
        <f t="shared" si="272"/>
        <v>-40434.777224959376</v>
      </c>
      <c r="DN148" s="180"/>
    </row>
    <row r="149" spans="2:118" ht="15.4" x14ac:dyDescent="0.45">
      <c r="B149" s="246"/>
      <c r="C149" s="39"/>
      <c r="D149" s="39"/>
      <c r="E149" s="39"/>
      <c r="F149" s="39"/>
      <c r="G149" s="39"/>
      <c r="H149" s="39"/>
      <c r="I149" s="39"/>
      <c r="J149" s="308"/>
      <c r="K149" s="309"/>
      <c r="L149" s="309"/>
      <c r="M149" s="309"/>
      <c r="N149" s="309"/>
      <c r="O149" s="309"/>
      <c r="P149" s="309"/>
      <c r="Q149" s="247"/>
      <c r="X149" s="246"/>
      <c r="Y149" s="268">
        <v>15</v>
      </c>
      <c r="Z149" s="269">
        <v>-500</v>
      </c>
      <c r="AA149" s="269">
        <v>0</v>
      </c>
      <c r="AB149" s="269">
        <v>-500</v>
      </c>
      <c r="AC149" s="269">
        <v>0</v>
      </c>
      <c r="AD149" s="269">
        <v>0</v>
      </c>
      <c r="AE149" s="269">
        <v>-500</v>
      </c>
      <c r="AF149" s="269">
        <v>0</v>
      </c>
      <c r="AG149" s="269">
        <v>0</v>
      </c>
      <c r="AH149" s="269">
        <v>0</v>
      </c>
      <c r="AI149" s="269">
        <v>0</v>
      </c>
      <c r="AJ149" s="269">
        <v>0</v>
      </c>
      <c r="AK149" s="269">
        <v>0</v>
      </c>
      <c r="AL149" s="269">
        <v>-500</v>
      </c>
      <c r="AM149" s="269">
        <v>0</v>
      </c>
      <c r="AN149" s="269">
        <v>0</v>
      </c>
      <c r="AO149" s="269">
        <v>0</v>
      </c>
      <c r="AP149" s="269">
        <v>0</v>
      </c>
      <c r="AQ149" s="269">
        <v>0</v>
      </c>
      <c r="AR149" s="269">
        <v>0</v>
      </c>
      <c r="AS149" s="269">
        <v>0</v>
      </c>
      <c r="AT149" s="269">
        <v>0</v>
      </c>
      <c r="AU149" s="269">
        <v>0</v>
      </c>
      <c r="AV149" s="269">
        <v>0</v>
      </c>
      <c r="AW149" s="269">
        <v>0</v>
      </c>
      <c r="AX149" s="269">
        <v>0</v>
      </c>
      <c r="AY149" s="269">
        <v>0</v>
      </c>
      <c r="AZ149" s="269">
        <v>0</v>
      </c>
      <c r="BA149" s="269">
        <v>0</v>
      </c>
      <c r="BB149" s="269">
        <v>0</v>
      </c>
      <c r="BC149" s="269">
        <v>0</v>
      </c>
      <c r="BD149" s="269">
        <v>0</v>
      </c>
      <c r="BE149" s="493">
        <f t="shared" si="238"/>
        <v>-64.516129032258064</v>
      </c>
      <c r="BF149" s="494">
        <f t="shared" si="239"/>
        <v>-53.571428571428569</v>
      </c>
      <c r="BG149" s="273">
        <f t="shared" si="273"/>
        <v>-500</v>
      </c>
      <c r="BH149" s="273">
        <f t="shared" si="274"/>
        <v>-1500</v>
      </c>
      <c r="BI149" s="274">
        <f t="shared" si="240"/>
        <v>-2000</v>
      </c>
      <c r="BJ149" s="275">
        <f t="shared" si="241"/>
        <v>0</v>
      </c>
      <c r="CG149" s="192"/>
      <c r="CH149" s="198">
        <v>15</v>
      </c>
      <c r="CI149" s="199">
        <f t="shared" si="242"/>
        <v>-32126.371753893563</v>
      </c>
      <c r="CJ149" s="199">
        <f t="shared" si="243"/>
        <v>-32497.624243909537</v>
      </c>
      <c r="CK149" s="199">
        <f t="shared" si="244"/>
        <v>-32716.64350857203</v>
      </c>
      <c r="CL149" s="199">
        <f t="shared" si="245"/>
        <v>-32817.05470994502</v>
      </c>
      <c r="CM149" s="199">
        <f t="shared" si="246"/>
        <v>-32941.220402637045</v>
      </c>
      <c r="CN149" s="199">
        <f t="shared" si="247"/>
        <v>-33347.234256286996</v>
      </c>
      <c r="CO149" s="199">
        <f t="shared" si="248"/>
        <v>-33523.457777581563</v>
      </c>
      <c r="CP149" s="199">
        <f t="shared" si="249"/>
        <v>-33818.863117054767</v>
      </c>
      <c r="CQ149" s="199">
        <f t="shared" si="250"/>
        <v>-34114.268456527971</v>
      </c>
      <c r="CR149" s="199">
        <f t="shared" si="251"/>
        <v>-35477.772010553454</v>
      </c>
      <c r="CS149" s="199">
        <f t="shared" si="252"/>
        <v>-34637.242411011117</v>
      </c>
      <c r="CT149" s="199">
        <f t="shared" si="253"/>
        <v>-34546.673038716457</v>
      </c>
      <c r="CU149" s="199">
        <f t="shared" si="254"/>
        <v>-35460.343042718683</v>
      </c>
      <c r="CV149" s="199">
        <f t="shared" si="255"/>
        <v>-35181.44861102484</v>
      </c>
      <c r="CW149" s="199">
        <f t="shared" si="256"/>
        <v>-35476.853950498051</v>
      </c>
      <c r="CX149" s="199">
        <f t="shared" si="257"/>
        <v>-35777.669684792098</v>
      </c>
      <c r="CY149" s="199">
        <f t="shared" si="258"/>
        <v>-37066.256842443938</v>
      </c>
      <c r="CZ149" s="199">
        <f t="shared" si="259"/>
        <v>-36629.256842443938</v>
      </c>
      <c r="DA149" s="199">
        <f t="shared" si="260"/>
        <v>-36121.389565556063</v>
      </c>
      <c r="DB149" s="199">
        <f t="shared" si="261"/>
        <v>-36423.211680049659</v>
      </c>
      <c r="DC149" s="199">
        <f t="shared" si="262"/>
        <v>-36876.016736081263</v>
      </c>
      <c r="DD149" s="199">
        <f t="shared" si="263"/>
        <v>-37302.004543258139</v>
      </c>
      <c r="DE149" s="199">
        <f t="shared" si="264"/>
        <v>-37665.478198293575</v>
      </c>
      <c r="DF149" s="199">
        <f t="shared" si="265"/>
        <v>-38958.900676375262</v>
      </c>
      <c r="DG149" s="199">
        <f t="shared" si="266"/>
        <v>-38521.900676375262</v>
      </c>
      <c r="DH149" s="199">
        <f t="shared" si="267"/>
        <v>-39083.066369067288</v>
      </c>
      <c r="DI149" s="199">
        <f t="shared" si="268"/>
        <v>-38234.306948815101</v>
      </c>
      <c r="DJ149" s="199">
        <f t="shared" si="269"/>
        <v>-38536.129063299952</v>
      </c>
      <c r="DK149" s="199">
        <f t="shared" si="270"/>
        <v>-38837.951177793548</v>
      </c>
      <c r="DL149" s="199">
        <f t="shared" si="271"/>
        <v>-39139.773292287144</v>
      </c>
      <c r="DM149" s="199">
        <f t="shared" si="272"/>
        <v>-40434.777224959376</v>
      </c>
      <c r="DN149" s="180"/>
    </row>
    <row r="150" spans="2:118" ht="15.4" x14ac:dyDescent="0.45">
      <c r="B150" s="246"/>
      <c r="C150" s="39"/>
      <c r="D150" s="39"/>
      <c r="E150" s="39"/>
      <c r="F150" s="39"/>
      <c r="G150" s="39"/>
      <c r="H150" s="39"/>
      <c r="I150" s="39"/>
      <c r="J150" s="308"/>
      <c r="K150" s="309"/>
      <c r="L150" s="309"/>
      <c r="M150" s="309"/>
      <c r="N150" s="309"/>
      <c r="O150" s="309"/>
      <c r="P150" s="309"/>
      <c r="Q150" s="247"/>
      <c r="X150" s="246"/>
      <c r="Y150" s="268">
        <v>16</v>
      </c>
      <c r="Z150" s="269">
        <v>0</v>
      </c>
      <c r="AA150" s="269">
        <v>0</v>
      </c>
      <c r="AB150" s="269">
        <v>0</v>
      </c>
      <c r="AC150" s="269">
        <v>0</v>
      </c>
      <c r="AD150" s="269">
        <v>0</v>
      </c>
      <c r="AE150" s="269">
        <v>-136.36363635999999</v>
      </c>
      <c r="AF150" s="269">
        <v>0</v>
      </c>
      <c r="AG150" s="269">
        <v>0</v>
      </c>
      <c r="AH150" s="269">
        <v>0</v>
      </c>
      <c r="AI150" s="269">
        <v>0</v>
      </c>
      <c r="AJ150" s="269">
        <v>0</v>
      </c>
      <c r="AK150" s="269">
        <v>0</v>
      </c>
      <c r="AL150" s="269">
        <v>-500</v>
      </c>
      <c r="AM150" s="269">
        <v>0</v>
      </c>
      <c r="AN150" s="269">
        <v>0</v>
      </c>
      <c r="AO150" s="269">
        <v>0</v>
      </c>
      <c r="AP150" s="269">
        <v>0</v>
      </c>
      <c r="AQ150" s="269">
        <v>0</v>
      </c>
      <c r="AR150" s="269">
        <v>0</v>
      </c>
      <c r="AS150" s="269">
        <v>0</v>
      </c>
      <c r="AT150" s="269">
        <v>0</v>
      </c>
      <c r="AU150" s="269">
        <v>0</v>
      </c>
      <c r="AV150" s="269">
        <v>0</v>
      </c>
      <c r="AW150" s="269">
        <v>0</v>
      </c>
      <c r="AX150" s="269">
        <v>0</v>
      </c>
      <c r="AY150" s="269">
        <v>0</v>
      </c>
      <c r="AZ150" s="269">
        <v>0</v>
      </c>
      <c r="BA150" s="269">
        <v>0</v>
      </c>
      <c r="BB150" s="269">
        <v>0</v>
      </c>
      <c r="BC150" s="269">
        <v>0</v>
      </c>
      <c r="BD150" s="269">
        <v>0</v>
      </c>
      <c r="BE150" s="493">
        <f t="shared" si="238"/>
        <v>-20.527859237419353</v>
      </c>
      <c r="BF150" s="494">
        <f t="shared" si="239"/>
        <v>-22.727272727142857</v>
      </c>
      <c r="BG150" s="273">
        <f t="shared" si="273"/>
        <v>0</v>
      </c>
      <c r="BH150" s="273">
        <f t="shared" si="274"/>
        <v>-636.36363635999999</v>
      </c>
      <c r="BI150" s="274">
        <f t="shared" si="240"/>
        <v>-636.36363635999999</v>
      </c>
      <c r="BJ150" s="275">
        <f t="shared" si="241"/>
        <v>0</v>
      </c>
      <c r="CG150" s="192"/>
      <c r="CH150" s="198">
        <v>16</v>
      </c>
      <c r="CI150" s="199">
        <f t="shared" si="242"/>
        <v>-32126.371753893563</v>
      </c>
      <c r="CJ150" s="199">
        <f t="shared" si="243"/>
        <v>-32497.624243909537</v>
      </c>
      <c r="CK150" s="199">
        <f t="shared" si="244"/>
        <v>-32716.64350857203</v>
      </c>
      <c r="CL150" s="199">
        <f t="shared" si="245"/>
        <v>-32817.05470994502</v>
      </c>
      <c r="CM150" s="199">
        <f t="shared" si="246"/>
        <v>-32941.220402637045</v>
      </c>
      <c r="CN150" s="199">
        <f t="shared" si="247"/>
        <v>-33228.05243810836</v>
      </c>
      <c r="CO150" s="199">
        <f t="shared" si="248"/>
        <v>-33523.457777581563</v>
      </c>
      <c r="CP150" s="199">
        <f t="shared" si="249"/>
        <v>-33818.863117054767</v>
      </c>
      <c r="CQ150" s="199">
        <f t="shared" si="250"/>
        <v>-34114.268456527971</v>
      </c>
      <c r="CR150" s="199">
        <f t="shared" si="251"/>
        <v>-35477.772010553454</v>
      </c>
      <c r="CS150" s="199">
        <f t="shared" si="252"/>
        <v>-34637.242411011117</v>
      </c>
      <c r="CT150" s="199">
        <f t="shared" si="253"/>
        <v>-34546.673038716457</v>
      </c>
      <c r="CU150" s="199">
        <f t="shared" si="254"/>
        <v>-35023.343042718683</v>
      </c>
      <c r="CV150" s="199">
        <f t="shared" si="255"/>
        <v>-35181.44861102484</v>
      </c>
      <c r="CW150" s="199">
        <f t="shared" si="256"/>
        <v>-35476.853950498051</v>
      </c>
      <c r="CX150" s="199">
        <f t="shared" si="257"/>
        <v>-35777.669684792098</v>
      </c>
      <c r="CY150" s="199">
        <f t="shared" si="258"/>
        <v>-37066.256842443938</v>
      </c>
      <c r="CZ150" s="199">
        <f t="shared" si="259"/>
        <v>-36629.256842443938</v>
      </c>
      <c r="DA150" s="199">
        <f t="shared" si="260"/>
        <v>-36121.389565556063</v>
      </c>
      <c r="DB150" s="199">
        <f t="shared" si="261"/>
        <v>-36423.211680049659</v>
      </c>
      <c r="DC150" s="199">
        <f t="shared" si="262"/>
        <v>-36876.016736081263</v>
      </c>
      <c r="DD150" s="199">
        <f t="shared" si="263"/>
        <v>-37302.004543258139</v>
      </c>
      <c r="DE150" s="199">
        <f t="shared" si="264"/>
        <v>-37665.478198293575</v>
      </c>
      <c r="DF150" s="199">
        <f t="shared" si="265"/>
        <v>-38958.900676375262</v>
      </c>
      <c r="DG150" s="199">
        <f t="shared" si="266"/>
        <v>-38521.900676375262</v>
      </c>
      <c r="DH150" s="199">
        <f t="shared" si="267"/>
        <v>-39083.066369067288</v>
      </c>
      <c r="DI150" s="199">
        <f t="shared" si="268"/>
        <v>-38234.306948815101</v>
      </c>
      <c r="DJ150" s="199">
        <f t="shared" si="269"/>
        <v>-38536.129063299952</v>
      </c>
      <c r="DK150" s="199">
        <f t="shared" si="270"/>
        <v>-38837.951177793548</v>
      </c>
      <c r="DL150" s="199">
        <f t="shared" si="271"/>
        <v>-39139.773292287144</v>
      </c>
      <c r="DM150" s="199">
        <f t="shared" si="272"/>
        <v>-40434.777224959376</v>
      </c>
      <c r="DN150" s="180"/>
    </row>
    <row r="151" spans="2:118" ht="15.4" x14ac:dyDescent="0.45">
      <c r="B151" s="246"/>
      <c r="C151" s="39"/>
      <c r="D151" s="39"/>
      <c r="E151" s="39"/>
      <c r="F151" s="39"/>
      <c r="G151" s="39"/>
      <c r="H151" s="39"/>
      <c r="I151" s="39"/>
      <c r="J151" s="308"/>
      <c r="K151" s="309"/>
      <c r="L151" s="309"/>
      <c r="M151" s="309"/>
      <c r="N151" s="309"/>
      <c r="O151" s="309"/>
      <c r="P151" s="309"/>
      <c r="Q151" s="247"/>
      <c r="X151" s="246"/>
      <c r="Y151" s="268">
        <v>17</v>
      </c>
      <c r="Z151" s="269">
        <v>0</v>
      </c>
      <c r="AA151" s="269">
        <v>0</v>
      </c>
      <c r="AB151" s="269">
        <v>0</v>
      </c>
      <c r="AC151" s="269">
        <v>0</v>
      </c>
      <c r="AD151" s="269">
        <v>0</v>
      </c>
      <c r="AE151" s="269">
        <v>0</v>
      </c>
      <c r="AF151" s="269">
        <v>0</v>
      </c>
      <c r="AG151" s="269">
        <v>0</v>
      </c>
      <c r="AH151" s="269">
        <v>0</v>
      </c>
      <c r="AI151" s="269">
        <v>0</v>
      </c>
      <c r="AJ151" s="269">
        <v>0</v>
      </c>
      <c r="AK151" s="269">
        <v>0</v>
      </c>
      <c r="AL151" s="269">
        <v>0</v>
      </c>
      <c r="AM151" s="269">
        <v>0</v>
      </c>
      <c r="AN151" s="269">
        <v>496.19112999999999</v>
      </c>
      <c r="AO151" s="269">
        <v>467.97439250000002</v>
      </c>
      <c r="AP151" s="269">
        <v>0</v>
      </c>
      <c r="AQ151" s="269">
        <v>0</v>
      </c>
      <c r="AR151" s="269">
        <v>500</v>
      </c>
      <c r="AS151" s="269">
        <v>499.04778249999998</v>
      </c>
      <c r="AT151" s="269">
        <v>499.04778249999998</v>
      </c>
      <c r="AU151" s="269">
        <v>496.19112999999999</v>
      </c>
      <c r="AV151" s="269">
        <v>496.19112999999999</v>
      </c>
      <c r="AW151" s="269">
        <v>0</v>
      </c>
      <c r="AX151" s="269">
        <v>0</v>
      </c>
      <c r="AY151" s="269">
        <v>0</v>
      </c>
      <c r="AZ151" s="269">
        <v>500</v>
      </c>
      <c r="BA151" s="269">
        <v>500</v>
      </c>
      <c r="BB151" s="269">
        <v>500</v>
      </c>
      <c r="BC151" s="269">
        <v>500</v>
      </c>
      <c r="BD151" s="269">
        <v>0</v>
      </c>
      <c r="BE151" s="493">
        <f t="shared" si="238"/>
        <v>175.95623701612905</v>
      </c>
      <c r="BF151" s="494">
        <f t="shared" si="239"/>
        <v>194.80869098214288</v>
      </c>
      <c r="BG151" s="273">
        <f t="shared" si="273"/>
        <v>2491.4300425000001</v>
      </c>
      <c r="BH151" s="273">
        <f t="shared" si="274"/>
        <v>2963.2133050000002</v>
      </c>
      <c r="BI151" s="274">
        <f t="shared" si="240"/>
        <v>0</v>
      </c>
      <c r="BJ151" s="275">
        <f t="shared" si="241"/>
        <v>5454.6433475000003</v>
      </c>
      <c r="CG151" s="192"/>
      <c r="CH151" s="198">
        <v>17</v>
      </c>
      <c r="CI151" s="199">
        <f t="shared" si="242"/>
        <v>-32126.371753893563</v>
      </c>
      <c r="CJ151" s="199">
        <f t="shared" si="243"/>
        <v>-32497.624243909537</v>
      </c>
      <c r="CK151" s="199">
        <f t="shared" si="244"/>
        <v>-32716.64350857203</v>
      </c>
      <c r="CL151" s="199">
        <f t="shared" si="245"/>
        <v>-32817.05470994502</v>
      </c>
      <c r="CM151" s="199">
        <f t="shared" si="246"/>
        <v>-32941.220402637045</v>
      </c>
      <c r="CN151" s="199">
        <f t="shared" si="247"/>
        <v>-33228.05243810836</v>
      </c>
      <c r="CO151" s="199">
        <f t="shared" si="248"/>
        <v>-33523.457777581563</v>
      </c>
      <c r="CP151" s="199">
        <f t="shared" si="249"/>
        <v>-33818.863117054767</v>
      </c>
      <c r="CQ151" s="199">
        <f t="shared" si="250"/>
        <v>-34114.268456527971</v>
      </c>
      <c r="CR151" s="199">
        <f t="shared" si="251"/>
        <v>-35477.772010553454</v>
      </c>
      <c r="CS151" s="199">
        <f t="shared" si="252"/>
        <v>-34637.242411011117</v>
      </c>
      <c r="CT151" s="199">
        <f t="shared" si="253"/>
        <v>-34546.673038716457</v>
      </c>
      <c r="CU151" s="199">
        <f t="shared" si="254"/>
        <v>-35023.343042718683</v>
      </c>
      <c r="CV151" s="199">
        <f t="shared" si="255"/>
        <v>-35181.44861102484</v>
      </c>
      <c r="CW151" s="199">
        <f t="shared" si="256"/>
        <v>-36044.578355532372</v>
      </c>
      <c r="CX151" s="199">
        <f t="shared" si="257"/>
        <v>-36313.109493144497</v>
      </c>
      <c r="CY151" s="199">
        <f t="shared" si="258"/>
        <v>-37066.256842443938</v>
      </c>
      <c r="CZ151" s="199">
        <f t="shared" si="259"/>
        <v>-36629.256842443938</v>
      </c>
      <c r="DA151" s="199">
        <f t="shared" si="260"/>
        <v>-36693.471945418765</v>
      </c>
      <c r="DB151" s="199">
        <f t="shared" si="261"/>
        <v>-36994.204566205262</v>
      </c>
      <c r="DC151" s="199">
        <f t="shared" si="262"/>
        <v>-37447.009622236867</v>
      </c>
      <c r="DD151" s="199">
        <f t="shared" si="263"/>
        <v>-37869.728948292461</v>
      </c>
      <c r="DE151" s="199">
        <f t="shared" si="264"/>
        <v>-38233.202603327896</v>
      </c>
      <c r="DF151" s="199">
        <f t="shared" si="265"/>
        <v>-38958.900676375262</v>
      </c>
      <c r="DG151" s="199">
        <f t="shared" si="266"/>
        <v>-38521.900676375262</v>
      </c>
      <c r="DH151" s="199">
        <f t="shared" si="267"/>
        <v>-39083.066369067288</v>
      </c>
      <c r="DI151" s="199">
        <f t="shared" si="268"/>
        <v>-38806.389328677804</v>
      </c>
      <c r="DJ151" s="199">
        <f t="shared" si="269"/>
        <v>-39108.211443162654</v>
      </c>
      <c r="DK151" s="199">
        <f t="shared" si="270"/>
        <v>-39410.03355765625</v>
      </c>
      <c r="DL151" s="199">
        <f t="shared" si="271"/>
        <v>-39711.855672149846</v>
      </c>
      <c r="DM151" s="199">
        <f t="shared" si="272"/>
        <v>-40434.777224959376</v>
      </c>
      <c r="DN151" s="180"/>
    </row>
    <row r="152" spans="2:118" ht="15.4" x14ac:dyDescent="0.45">
      <c r="B152" s="246"/>
      <c r="C152" s="39"/>
      <c r="D152" s="39"/>
      <c r="E152" s="39"/>
      <c r="F152" s="39"/>
      <c r="G152" s="39"/>
      <c r="H152" s="39"/>
      <c r="I152" s="39"/>
      <c r="J152" s="308"/>
      <c r="K152" s="309"/>
      <c r="L152" s="309"/>
      <c r="M152" s="309"/>
      <c r="N152" s="309"/>
      <c r="O152" s="309"/>
      <c r="P152" s="309"/>
      <c r="Q152" s="247"/>
      <c r="X152" s="246"/>
      <c r="Y152" s="268">
        <v>18</v>
      </c>
      <c r="Z152" s="269">
        <v>411.19112999999999</v>
      </c>
      <c r="AA152" s="269">
        <v>411.19112999999999</v>
      </c>
      <c r="AB152" s="269">
        <v>0</v>
      </c>
      <c r="AC152" s="269">
        <v>0</v>
      </c>
      <c r="AD152" s="269">
        <v>411.19112999999999</v>
      </c>
      <c r="AE152" s="269">
        <v>467.97439250000002</v>
      </c>
      <c r="AF152" s="269">
        <v>467.97439250000002</v>
      </c>
      <c r="AG152" s="269">
        <v>467.97439250000002</v>
      </c>
      <c r="AH152" s="269">
        <v>467.97439250000002</v>
      </c>
      <c r="AI152" s="269">
        <v>0</v>
      </c>
      <c r="AJ152" s="269">
        <v>0</v>
      </c>
      <c r="AK152" s="269">
        <v>467.97439250000002</v>
      </c>
      <c r="AL152" s="269">
        <v>432.97439250000002</v>
      </c>
      <c r="AM152" s="269">
        <v>496.19112999999999</v>
      </c>
      <c r="AN152" s="269">
        <v>496.19112999999999</v>
      </c>
      <c r="AO152" s="269">
        <v>496.19112999999999</v>
      </c>
      <c r="AP152" s="269">
        <v>0</v>
      </c>
      <c r="AQ152" s="269">
        <v>0</v>
      </c>
      <c r="AR152" s="269">
        <v>500</v>
      </c>
      <c r="AS152" s="269">
        <v>500</v>
      </c>
      <c r="AT152" s="269">
        <v>500</v>
      </c>
      <c r="AU152" s="269">
        <v>500</v>
      </c>
      <c r="AV152" s="269">
        <v>500</v>
      </c>
      <c r="AW152" s="269">
        <v>0</v>
      </c>
      <c r="AX152" s="269">
        <v>0</v>
      </c>
      <c r="AY152" s="269">
        <v>0</v>
      </c>
      <c r="AZ152" s="269">
        <v>500</v>
      </c>
      <c r="BA152" s="269">
        <v>500</v>
      </c>
      <c r="BB152" s="269">
        <v>500</v>
      </c>
      <c r="BC152" s="269">
        <v>499.04778249999998</v>
      </c>
      <c r="BD152" s="269">
        <v>0</v>
      </c>
      <c r="BE152" s="493">
        <f t="shared" si="238"/>
        <v>322.38841669354838</v>
      </c>
      <c r="BF152" s="494">
        <f t="shared" si="239"/>
        <v>342.24463526785718</v>
      </c>
      <c r="BG152" s="273">
        <f t="shared" si="273"/>
        <v>4339.5221750000001</v>
      </c>
      <c r="BH152" s="273">
        <f t="shared" si="274"/>
        <v>5654.5187425000004</v>
      </c>
      <c r="BI152" s="274">
        <f t="shared" si="240"/>
        <v>0</v>
      </c>
      <c r="BJ152" s="275">
        <f t="shared" si="241"/>
        <v>9994.0409175000004</v>
      </c>
      <c r="CG152" s="192"/>
      <c r="CH152" s="198">
        <v>18</v>
      </c>
      <c r="CI152" s="199">
        <f t="shared" si="242"/>
        <v>-32596.84215435123</v>
      </c>
      <c r="CJ152" s="199">
        <f t="shared" si="243"/>
        <v>-32968.0946443672</v>
      </c>
      <c r="CK152" s="199">
        <f t="shared" si="244"/>
        <v>-32716.64350857203</v>
      </c>
      <c r="CL152" s="199">
        <f t="shared" si="245"/>
        <v>-32817.05470994502</v>
      </c>
      <c r="CM152" s="199">
        <f t="shared" si="246"/>
        <v>-33411.690803094709</v>
      </c>
      <c r="CN152" s="199">
        <f t="shared" si="247"/>
        <v>-33763.492246460759</v>
      </c>
      <c r="CO152" s="199">
        <f t="shared" si="248"/>
        <v>-34058.897585933963</v>
      </c>
      <c r="CP152" s="199">
        <f t="shared" si="249"/>
        <v>-34354.302925407166</v>
      </c>
      <c r="CQ152" s="199">
        <f t="shared" si="250"/>
        <v>-34649.70826488037</v>
      </c>
      <c r="CR152" s="199">
        <f t="shared" si="251"/>
        <v>-35477.772010553454</v>
      </c>
      <c r="CS152" s="199">
        <f t="shared" si="252"/>
        <v>-34637.242411011117</v>
      </c>
      <c r="CT152" s="199">
        <f t="shared" si="253"/>
        <v>-35082.112847068856</v>
      </c>
      <c r="CU152" s="199">
        <f t="shared" si="254"/>
        <v>-35518.737084480694</v>
      </c>
      <c r="CV152" s="199">
        <f t="shared" si="255"/>
        <v>-35749.173016059161</v>
      </c>
      <c r="CW152" s="199">
        <f t="shared" si="256"/>
        <v>-36612.302760566694</v>
      </c>
      <c r="CX152" s="199">
        <f t="shared" si="257"/>
        <v>-36880.833898178818</v>
      </c>
      <c r="CY152" s="199">
        <f t="shared" si="258"/>
        <v>-37066.256842443938</v>
      </c>
      <c r="CZ152" s="199">
        <f t="shared" si="259"/>
        <v>-36629.256842443938</v>
      </c>
      <c r="DA152" s="199">
        <f t="shared" si="260"/>
        <v>-37265.554325281468</v>
      </c>
      <c r="DB152" s="199">
        <f t="shared" si="261"/>
        <v>-37566.286946067965</v>
      </c>
      <c r="DC152" s="199">
        <f t="shared" si="262"/>
        <v>-38019.092002099569</v>
      </c>
      <c r="DD152" s="199">
        <f t="shared" si="263"/>
        <v>-38441.811328155163</v>
      </c>
      <c r="DE152" s="199">
        <f t="shared" si="264"/>
        <v>-38805.284983190599</v>
      </c>
      <c r="DF152" s="199">
        <f t="shared" si="265"/>
        <v>-38958.900676375262</v>
      </c>
      <c r="DG152" s="199">
        <f t="shared" si="266"/>
        <v>-38521.900676375262</v>
      </c>
      <c r="DH152" s="199">
        <f t="shared" si="267"/>
        <v>-39083.066369067288</v>
      </c>
      <c r="DI152" s="199">
        <f t="shared" si="268"/>
        <v>-39378.471708540506</v>
      </c>
      <c r="DJ152" s="199">
        <f t="shared" si="269"/>
        <v>-39680.293823025357</v>
      </c>
      <c r="DK152" s="199">
        <f t="shared" si="270"/>
        <v>-39982.115937518953</v>
      </c>
      <c r="DL152" s="199">
        <f t="shared" si="271"/>
        <v>-40282.84855830545</v>
      </c>
      <c r="DM152" s="199">
        <f t="shared" si="272"/>
        <v>-40434.777224959376</v>
      </c>
      <c r="DN152" s="180"/>
    </row>
    <row r="153" spans="2:118" ht="15.4" x14ac:dyDescent="0.45">
      <c r="B153" s="246"/>
      <c r="C153" s="39"/>
      <c r="D153" s="39"/>
      <c r="E153" s="39"/>
      <c r="F153" s="39"/>
      <c r="G153" s="39"/>
      <c r="H153" s="39"/>
      <c r="I153" s="39"/>
      <c r="J153" s="308"/>
      <c r="K153" s="309"/>
      <c r="L153" s="309"/>
      <c r="M153" s="309"/>
      <c r="N153" s="309"/>
      <c r="O153" s="309"/>
      <c r="P153" s="309"/>
      <c r="Q153" s="247"/>
      <c r="X153" s="246"/>
      <c r="Y153" s="268">
        <v>19</v>
      </c>
      <c r="Z153" s="269">
        <v>496.19112999999999</v>
      </c>
      <c r="AA153" s="269">
        <v>411.19112999999999</v>
      </c>
      <c r="AB153" s="269">
        <v>411.19112999999999</v>
      </c>
      <c r="AC153" s="269">
        <v>0</v>
      </c>
      <c r="AD153" s="269">
        <v>496.19112999999999</v>
      </c>
      <c r="AE153" s="269">
        <v>496.19112999999999</v>
      </c>
      <c r="AF153" s="269">
        <v>496.19112999999999</v>
      </c>
      <c r="AG153" s="269">
        <v>496.19112999999999</v>
      </c>
      <c r="AH153" s="269">
        <v>496.19112999999999</v>
      </c>
      <c r="AI153" s="269">
        <v>0</v>
      </c>
      <c r="AJ153" s="269">
        <v>0</v>
      </c>
      <c r="AK153" s="269">
        <v>496.19112999999999</v>
      </c>
      <c r="AL153" s="269">
        <v>411.19112999999999</v>
      </c>
      <c r="AM153" s="269">
        <v>411.19112999999999</v>
      </c>
      <c r="AN153" s="269">
        <v>500</v>
      </c>
      <c r="AO153" s="269">
        <v>496.19112999999999</v>
      </c>
      <c r="AP153" s="269">
        <v>0</v>
      </c>
      <c r="AQ153" s="269">
        <v>0</v>
      </c>
      <c r="AR153" s="269">
        <v>500</v>
      </c>
      <c r="AS153" s="269">
        <v>500</v>
      </c>
      <c r="AT153" s="269">
        <v>500</v>
      </c>
      <c r="AU153" s="269">
        <v>500</v>
      </c>
      <c r="AV153" s="269">
        <v>496.19112999999999</v>
      </c>
      <c r="AW153" s="269">
        <v>0</v>
      </c>
      <c r="AX153" s="269">
        <v>0</v>
      </c>
      <c r="AY153" s="269">
        <v>0</v>
      </c>
      <c r="AZ153" s="269">
        <v>500</v>
      </c>
      <c r="BA153" s="269">
        <v>500</v>
      </c>
      <c r="BB153" s="269">
        <v>500</v>
      </c>
      <c r="BC153" s="269">
        <v>500</v>
      </c>
      <c r="BD153" s="269">
        <v>0</v>
      </c>
      <c r="BE153" s="493">
        <f t="shared" si="238"/>
        <v>342.27369967741942</v>
      </c>
      <c r="BF153" s="494">
        <f t="shared" si="239"/>
        <v>361.22477000000009</v>
      </c>
      <c r="BG153" s="273">
        <f t="shared" si="273"/>
        <v>4399.7645199999997</v>
      </c>
      <c r="BH153" s="273">
        <f t="shared" si="274"/>
        <v>6210.7201700000014</v>
      </c>
      <c r="BI153" s="274">
        <f t="shared" si="240"/>
        <v>0</v>
      </c>
      <c r="BJ153" s="275">
        <f t="shared" si="241"/>
        <v>10610.484690000001</v>
      </c>
      <c r="CG153" s="192"/>
      <c r="CH153" s="198">
        <v>19</v>
      </c>
      <c r="CI153" s="199">
        <f t="shared" si="242"/>
        <v>-33164.566559385552</v>
      </c>
      <c r="CJ153" s="199">
        <f t="shared" si="243"/>
        <v>-33438.565044824863</v>
      </c>
      <c r="CK153" s="199">
        <f t="shared" si="244"/>
        <v>-33187.113909029693</v>
      </c>
      <c r="CL153" s="199">
        <f t="shared" si="245"/>
        <v>-32817.05470994502</v>
      </c>
      <c r="CM153" s="199">
        <f t="shared" si="246"/>
        <v>-33979.41520812903</v>
      </c>
      <c r="CN153" s="199">
        <f t="shared" si="247"/>
        <v>-34331.21665149508</v>
      </c>
      <c r="CO153" s="199">
        <f t="shared" si="248"/>
        <v>-34626.621990968284</v>
      </c>
      <c r="CP153" s="199">
        <f t="shared" si="249"/>
        <v>-34922.027330441488</v>
      </c>
      <c r="CQ153" s="199">
        <f t="shared" si="250"/>
        <v>-35217.432669914691</v>
      </c>
      <c r="CR153" s="199">
        <f t="shared" si="251"/>
        <v>-35477.772010553454</v>
      </c>
      <c r="CS153" s="199">
        <f t="shared" si="252"/>
        <v>-34637.242411011117</v>
      </c>
      <c r="CT153" s="199">
        <f t="shared" si="253"/>
        <v>-35649.837252103178</v>
      </c>
      <c r="CU153" s="199">
        <f t="shared" si="254"/>
        <v>-35989.207484938357</v>
      </c>
      <c r="CV153" s="199">
        <f t="shared" si="255"/>
        <v>-36219.643416516825</v>
      </c>
      <c r="CW153" s="199">
        <f t="shared" si="256"/>
        <v>-37184.385140429396</v>
      </c>
      <c r="CX153" s="199">
        <f t="shared" si="257"/>
        <v>-37448.55830321314</v>
      </c>
      <c r="CY153" s="199">
        <f t="shared" si="258"/>
        <v>-37066.256842443938</v>
      </c>
      <c r="CZ153" s="199">
        <f t="shared" si="259"/>
        <v>-36629.256842443938</v>
      </c>
      <c r="DA153" s="199">
        <f t="shared" si="260"/>
        <v>-37837.63670514417</v>
      </c>
      <c r="DB153" s="199">
        <f t="shared" si="261"/>
        <v>-38138.369325930667</v>
      </c>
      <c r="DC153" s="199">
        <f t="shared" si="262"/>
        <v>-38591.174381962272</v>
      </c>
      <c r="DD153" s="199">
        <f t="shared" si="263"/>
        <v>-39013.893708017866</v>
      </c>
      <c r="DE153" s="199">
        <f t="shared" si="264"/>
        <v>-39373.00938822492</v>
      </c>
      <c r="DF153" s="199">
        <f t="shared" si="265"/>
        <v>-38958.900676375262</v>
      </c>
      <c r="DG153" s="199">
        <f t="shared" si="266"/>
        <v>-38521.900676375262</v>
      </c>
      <c r="DH153" s="199">
        <f t="shared" si="267"/>
        <v>-39083.066369067288</v>
      </c>
      <c r="DI153" s="199">
        <f t="shared" si="268"/>
        <v>-39950.554088403209</v>
      </c>
      <c r="DJ153" s="199">
        <f t="shared" si="269"/>
        <v>-40252.376202888059</v>
      </c>
      <c r="DK153" s="199">
        <f t="shared" si="270"/>
        <v>-40554.198317381655</v>
      </c>
      <c r="DL153" s="199">
        <f t="shared" si="271"/>
        <v>-40854.930938168152</v>
      </c>
      <c r="DM153" s="199">
        <f t="shared" si="272"/>
        <v>-40434.777224959376</v>
      </c>
      <c r="DN153" s="180"/>
    </row>
    <row r="154" spans="2:118" ht="15.4" x14ac:dyDescent="0.45">
      <c r="B154" s="246"/>
      <c r="C154" s="39"/>
      <c r="D154" s="39"/>
      <c r="E154" s="39"/>
      <c r="F154" s="39"/>
      <c r="G154" s="39"/>
      <c r="H154" s="39"/>
      <c r="I154" s="39"/>
      <c r="J154" s="308"/>
      <c r="K154" s="309"/>
      <c r="L154" s="309"/>
      <c r="M154" s="309"/>
      <c r="N154" s="309"/>
      <c r="O154" s="309"/>
      <c r="P154" s="309"/>
      <c r="Q154" s="247"/>
      <c r="X154" s="246"/>
      <c r="Y154" s="268">
        <v>20</v>
      </c>
      <c r="Z154" s="269">
        <v>496.19112999999999</v>
      </c>
      <c r="AA154" s="269">
        <v>496.19112999999999</v>
      </c>
      <c r="AB154" s="269">
        <v>0</v>
      </c>
      <c r="AC154" s="269">
        <v>411.19112999999999</v>
      </c>
      <c r="AD154" s="269">
        <v>496.19112999999999</v>
      </c>
      <c r="AE154" s="269">
        <v>496.19112999999999</v>
      </c>
      <c r="AF154" s="269">
        <v>496.19112999999999</v>
      </c>
      <c r="AG154" s="269">
        <v>496.19112999999999</v>
      </c>
      <c r="AH154" s="269">
        <v>496.19112999999999</v>
      </c>
      <c r="AI154" s="269">
        <v>0</v>
      </c>
      <c r="AJ154" s="269">
        <v>0</v>
      </c>
      <c r="AK154" s="269">
        <v>496.19112999999999</v>
      </c>
      <c r="AL154" s="269">
        <v>496.19112999999999</v>
      </c>
      <c r="AM154" s="269">
        <v>496.19112999999999</v>
      </c>
      <c r="AN154" s="269">
        <v>500</v>
      </c>
      <c r="AO154" s="269">
        <v>496.19112999999999</v>
      </c>
      <c r="AP154" s="269">
        <v>0</v>
      </c>
      <c r="AQ154" s="269">
        <v>320</v>
      </c>
      <c r="AR154" s="269">
        <v>499.04778249999998</v>
      </c>
      <c r="AS154" s="269">
        <v>500</v>
      </c>
      <c r="AT154" s="269">
        <v>500</v>
      </c>
      <c r="AU154" s="269">
        <v>500</v>
      </c>
      <c r="AV154" s="269">
        <v>496.19112999999999</v>
      </c>
      <c r="AW154" s="269">
        <v>0</v>
      </c>
      <c r="AX154" s="269">
        <v>0</v>
      </c>
      <c r="AY154" s="269">
        <v>411.19112999999999</v>
      </c>
      <c r="AZ154" s="269">
        <v>499.04778249999998</v>
      </c>
      <c r="BA154" s="269">
        <v>499.04778249999998</v>
      </c>
      <c r="BB154" s="269">
        <v>499.04778249999998</v>
      </c>
      <c r="BC154" s="269">
        <v>500</v>
      </c>
      <c r="BD154" s="269">
        <v>411.19112999999999</v>
      </c>
      <c r="BE154" s="493">
        <f t="shared" si="238"/>
        <v>387.22767999999991</v>
      </c>
      <c r="BF154" s="494">
        <f t="shared" si="239"/>
        <v>396.30985071428569</v>
      </c>
      <c r="BG154" s="273">
        <f t="shared" si="273"/>
        <v>4482.8600849999993</v>
      </c>
      <c r="BH154" s="273">
        <f t="shared" si="274"/>
        <v>7521.1979949999977</v>
      </c>
      <c r="BI154" s="274">
        <f t="shared" si="240"/>
        <v>0</v>
      </c>
      <c r="BJ154" s="275">
        <f t="shared" si="241"/>
        <v>12004.058079999997</v>
      </c>
      <c r="CG154" s="192"/>
      <c r="CH154" s="198">
        <v>20</v>
      </c>
      <c r="CI154" s="199">
        <f t="shared" si="242"/>
        <v>-33732.290964419873</v>
      </c>
      <c r="CJ154" s="199">
        <f t="shared" si="243"/>
        <v>-34006.289449859185</v>
      </c>
      <c r="CK154" s="199">
        <f t="shared" si="244"/>
        <v>-33187.113909029693</v>
      </c>
      <c r="CL154" s="199">
        <f t="shared" si="245"/>
        <v>-33287.525110402683</v>
      </c>
      <c r="CM154" s="199">
        <f t="shared" si="246"/>
        <v>-34547.139613163352</v>
      </c>
      <c r="CN154" s="199">
        <f t="shared" si="247"/>
        <v>-34898.941056529402</v>
      </c>
      <c r="CO154" s="199">
        <f t="shared" si="248"/>
        <v>-35194.346396002606</v>
      </c>
      <c r="CP154" s="199">
        <f t="shared" si="249"/>
        <v>-35489.751735475809</v>
      </c>
      <c r="CQ154" s="199">
        <f t="shared" si="250"/>
        <v>-35785.157074949013</v>
      </c>
      <c r="CR154" s="199">
        <f t="shared" si="251"/>
        <v>-35477.772010553454</v>
      </c>
      <c r="CS154" s="199">
        <f t="shared" si="252"/>
        <v>-34637.242411011117</v>
      </c>
      <c r="CT154" s="199">
        <f t="shared" si="253"/>
        <v>-36217.561657137499</v>
      </c>
      <c r="CU154" s="199">
        <f t="shared" si="254"/>
        <v>-36556.931889972679</v>
      </c>
      <c r="CV154" s="199">
        <f t="shared" si="255"/>
        <v>-36787.367821551146</v>
      </c>
      <c r="CW154" s="199">
        <f t="shared" si="256"/>
        <v>-37756.467520292099</v>
      </c>
      <c r="CX154" s="199">
        <f t="shared" si="257"/>
        <v>-38016.282708247461</v>
      </c>
      <c r="CY154" s="199">
        <f t="shared" si="258"/>
        <v>-37066.256842443938</v>
      </c>
      <c r="CZ154" s="199">
        <f t="shared" si="259"/>
        <v>-36995.389565556063</v>
      </c>
      <c r="DA154" s="199">
        <f t="shared" si="260"/>
        <v>-38408.629591299774</v>
      </c>
      <c r="DB154" s="199">
        <f t="shared" si="261"/>
        <v>-38710.45170579337</v>
      </c>
      <c r="DC154" s="199">
        <f t="shared" si="262"/>
        <v>-39163.256761824974</v>
      </c>
      <c r="DD154" s="199">
        <f t="shared" si="263"/>
        <v>-39585.976087880568</v>
      </c>
      <c r="DE154" s="199">
        <f t="shared" si="264"/>
        <v>-39940.733793259242</v>
      </c>
      <c r="DF154" s="199">
        <f t="shared" si="265"/>
        <v>-38958.900676375262</v>
      </c>
      <c r="DG154" s="199">
        <f t="shared" si="266"/>
        <v>-38521.900676375262</v>
      </c>
      <c r="DH154" s="199">
        <f t="shared" si="267"/>
        <v>-39553.536769524952</v>
      </c>
      <c r="DI154" s="199">
        <f t="shared" si="268"/>
        <v>-40521.546974558813</v>
      </c>
      <c r="DJ154" s="199">
        <f t="shared" si="269"/>
        <v>-40823.369089043663</v>
      </c>
      <c r="DK154" s="199">
        <f t="shared" si="270"/>
        <v>-41125.191203537259</v>
      </c>
      <c r="DL154" s="199">
        <f t="shared" si="271"/>
        <v>-41427.013318030855</v>
      </c>
      <c r="DM154" s="199">
        <f t="shared" si="272"/>
        <v>-40905.24762541704</v>
      </c>
      <c r="DN154" s="180"/>
    </row>
    <row r="155" spans="2:118" ht="15.75" thickBot="1" x14ac:dyDescent="0.5">
      <c r="B155" s="252"/>
      <c r="C155" s="254"/>
      <c r="D155" s="254"/>
      <c r="E155" s="254"/>
      <c r="F155" s="254"/>
      <c r="G155" s="254"/>
      <c r="H155" s="254"/>
      <c r="I155" s="254"/>
      <c r="J155" s="307"/>
      <c r="K155" s="310"/>
      <c r="L155" s="310"/>
      <c r="M155" s="310"/>
      <c r="N155" s="310"/>
      <c r="O155" s="310"/>
      <c r="P155" s="310"/>
      <c r="Q155" s="255"/>
      <c r="X155" s="246"/>
      <c r="Y155" s="268">
        <v>21</v>
      </c>
      <c r="Z155" s="269">
        <v>496.19112999999999</v>
      </c>
      <c r="AA155" s="269">
        <v>496.19112999999999</v>
      </c>
      <c r="AB155" s="269">
        <v>411.19112999999999</v>
      </c>
      <c r="AC155" s="269">
        <v>411.19112999999999</v>
      </c>
      <c r="AD155" s="269">
        <v>496.19112999999999</v>
      </c>
      <c r="AE155" s="269">
        <v>496.19112999999999</v>
      </c>
      <c r="AF155" s="269">
        <v>496.19112999999999</v>
      </c>
      <c r="AG155" s="269">
        <v>496.19112999999999</v>
      </c>
      <c r="AH155" s="269">
        <v>496.19112999999999</v>
      </c>
      <c r="AI155" s="269">
        <v>411.19112999999999</v>
      </c>
      <c r="AJ155" s="269">
        <v>0</v>
      </c>
      <c r="AK155" s="269">
        <v>496.19112999999999</v>
      </c>
      <c r="AL155" s="269">
        <v>496.19112999999999</v>
      </c>
      <c r="AM155" s="269">
        <v>500</v>
      </c>
      <c r="AN155" s="269">
        <v>0</v>
      </c>
      <c r="AO155" s="269">
        <v>0</v>
      </c>
      <c r="AP155" s="269">
        <v>0</v>
      </c>
      <c r="AQ155" s="269">
        <v>0</v>
      </c>
      <c r="AR155" s="269">
        <v>0</v>
      </c>
      <c r="AS155" s="269">
        <v>0</v>
      </c>
      <c r="AT155" s="269">
        <v>0</v>
      </c>
      <c r="AU155" s="269">
        <v>0</v>
      </c>
      <c r="AV155" s="269">
        <v>0</v>
      </c>
      <c r="AW155" s="269">
        <v>0</v>
      </c>
      <c r="AX155" s="269">
        <v>411.19112999999999</v>
      </c>
      <c r="AY155" s="269">
        <v>411.19112999999999</v>
      </c>
      <c r="AZ155" s="269">
        <v>0</v>
      </c>
      <c r="BA155" s="269">
        <v>0</v>
      </c>
      <c r="BB155" s="269">
        <v>0</v>
      </c>
      <c r="BC155" s="269">
        <v>0</v>
      </c>
      <c r="BD155" s="269">
        <v>411.19112999999999</v>
      </c>
      <c r="BE155" s="493">
        <f t="shared" si="238"/>
        <v>239.76990161290328</v>
      </c>
      <c r="BF155" s="494">
        <f t="shared" si="239"/>
        <v>233.0530246428572</v>
      </c>
      <c r="BG155" s="273">
        <f t="shared" si="273"/>
        <v>1988.57339</v>
      </c>
      <c r="BH155" s="273">
        <f t="shared" si="274"/>
        <v>5444.2935600000019</v>
      </c>
      <c r="BI155" s="274">
        <f t="shared" si="240"/>
        <v>0</v>
      </c>
      <c r="BJ155" s="275">
        <f t="shared" si="241"/>
        <v>7432.8669500000015</v>
      </c>
      <c r="CG155" s="192"/>
      <c r="CH155" s="198">
        <v>21</v>
      </c>
      <c r="CI155" s="199">
        <f t="shared" si="242"/>
        <v>-34300.015369454195</v>
      </c>
      <c r="CJ155" s="199">
        <f t="shared" si="243"/>
        <v>-34574.013854893507</v>
      </c>
      <c r="CK155" s="199">
        <f t="shared" si="244"/>
        <v>-33657.584309487356</v>
      </c>
      <c r="CL155" s="199">
        <f t="shared" si="245"/>
        <v>-33757.995510860346</v>
      </c>
      <c r="CM155" s="199">
        <f t="shared" si="246"/>
        <v>-35114.864018197673</v>
      </c>
      <c r="CN155" s="199">
        <f t="shared" si="247"/>
        <v>-35466.665461563724</v>
      </c>
      <c r="CO155" s="199">
        <f t="shared" si="248"/>
        <v>-35762.070801036927</v>
      </c>
      <c r="CP155" s="199">
        <f t="shared" si="249"/>
        <v>-36057.476140510131</v>
      </c>
      <c r="CQ155" s="199">
        <f t="shared" si="250"/>
        <v>-36352.881479983334</v>
      </c>
      <c r="CR155" s="199">
        <f t="shared" si="251"/>
        <v>-35948.242411011117</v>
      </c>
      <c r="CS155" s="199">
        <f t="shared" si="252"/>
        <v>-34637.242411011117</v>
      </c>
      <c r="CT155" s="199">
        <f t="shared" si="253"/>
        <v>-36785.286062171821</v>
      </c>
      <c r="CU155" s="199">
        <f t="shared" si="254"/>
        <v>-37124.656295007</v>
      </c>
      <c r="CV155" s="199">
        <f t="shared" si="255"/>
        <v>-37359.450201413849</v>
      </c>
      <c r="CW155" s="199">
        <f t="shared" si="256"/>
        <v>-37756.467520292099</v>
      </c>
      <c r="CX155" s="199">
        <f t="shared" si="257"/>
        <v>-38016.282708247461</v>
      </c>
      <c r="CY155" s="199">
        <f t="shared" si="258"/>
        <v>-37066.256842443938</v>
      </c>
      <c r="CZ155" s="199">
        <f t="shared" si="259"/>
        <v>-36995.389565556063</v>
      </c>
      <c r="DA155" s="199">
        <f t="shared" si="260"/>
        <v>-38408.629591299774</v>
      </c>
      <c r="DB155" s="199">
        <f t="shared" si="261"/>
        <v>-38710.45170579337</v>
      </c>
      <c r="DC155" s="199">
        <f t="shared" si="262"/>
        <v>-39163.256761824974</v>
      </c>
      <c r="DD155" s="199">
        <f t="shared" si="263"/>
        <v>-39585.976087880568</v>
      </c>
      <c r="DE155" s="199">
        <f t="shared" si="264"/>
        <v>-39940.733793259242</v>
      </c>
      <c r="DF155" s="199">
        <f t="shared" si="265"/>
        <v>-38958.900676375262</v>
      </c>
      <c r="DG155" s="199">
        <f t="shared" si="266"/>
        <v>-38992.371076832926</v>
      </c>
      <c r="DH155" s="199">
        <f t="shared" si="267"/>
        <v>-40024.007169982615</v>
      </c>
      <c r="DI155" s="199">
        <f t="shared" si="268"/>
        <v>-40521.546974558813</v>
      </c>
      <c r="DJ155" s="199">
        <f t="shared" si="269"/>
        <v>-40823.369089043663</v>
      </c>
      <c r="DK155" s="199">
        <f t="shared" si="270"/>
        <v>-41125.191203537259</v>
      </c>
      <c r="DL155" s="199">
        <f t="shared" si="271"/>
        <v>-41427.013318030855</v>
      </c>
      <c r="DM155" s="199">
        <f t="shared" si="272"/>
        <v>-41375.718025874703</v>
      </c>
      <c r="DN155" s="180"/>
    </row>
    <row r="156" spans="2:118" ht="15.4" x14ac:dyDescent="0.45">
      <c r="B156" s="239" t="str">
        <f>"Version: " &amp; Version</f>
        <v>Version: 07312025-FINAL</v>
      </c>
      <c r="C156" s="240"/>
      <c r="D156" s="240"/>
      <c r="E156" s="240"/>
      <c r="F156" s="240"/>
      <c r="G156" s="240"/>
      <c r="H156" s="240"/>
      <c r="I156" s="240"/>
      <c r="J156" s="144"/>
      <c r="K156" s="144"/>
      <c r="L156" s="144"/>
      <c r="M156" s="144"/>
      <c r="N156" s="144"/>
      <c r="O156" s="144"/>
      <c r="P156" s="144"/>
      <c r="Q156" s="241"/>
      <c r="X156" s="246"/>
      <c r="Y156" s="268">
        <v>22</v>
      </c>
      <c r="Z156" s="269">
        <v>0</v>
      </c>
      <c r="AA156" s="269">
        <v>0</v>
      </c>
      <c r="AB156" s="269">
        <v>411.19112999999999</v>
      </c>
      <c r="AC156" s="269">
        <v>0</v>
      </c>
      <c r="AD156" s="269">
        <v>0</v>
      </c>
      <c r="AE156" s="269">
        <v>0</v>
      </c>
      <c r="AF156" s="269">
        <v>0</v>
      </c>
      <c r="AG156" s="269">
        <v>0</v>
      </c>
      <c r="AH156" s="269">
        <v>0</v>
      </c>
      <c r="AI156" s="269">
        <v>0</v>
      </c>
      <c r="AJ156" s="269">
        <v>0</v>
      </c>
      <c r="AK156" s="269">
        <v>0</v>
      </c>
      <c r="AL156" s="269">
        <v>0</v>
      </c>
      <c r="AM156" s="269">
        <v>52.9743925</v>
      </c>
      <c r="AN156" s="269">
        <v>0</v>
      </c>
      <c r="AO156" s="269">
        <v>0</v>
      </c>
      <c r="AP156" s="269">
        <v>0</v>
      </c>
      <c r="AQ156" s="269">
        <v>0</v>
      </c>
      <c r="AR156" s="269">
        <v>0</v>
      </c>
      <c r="AS156" s="269">
        <v>0</v>
      </c>
      <c r="AT156" s="269">
        <v>0</v>
      </c>
      <c r="AU156" s="269">
        <v>0</v>
      </c>
      <c r="AV156" s="269">
        <v>0</v>
      </c>
      <c r="AW156" s="269">
        <v>0</v>
      </c>
      <c r="AX156" s="269">
        <v>411.19112999999999</v>
      </c>
      <c r="AY156" s="269">
        <v>134.16552250000001</v>
      </c>
      <c r="AZ156" s="269">
        <v>0</v>
      </c>
      <c r="BA156" s="269">
        <v>0</v>
      </c>
      <c r="BB156" s="269">
        <v>0</v>
      </c>
      <c r="BC156" s="269">
        <v>0</v>
      </c>
      <c r="BD156" s="269">
        <v>134.16552250000001</v>
      </c>
      <c r="BE156" s="493">
        <f t="shared" si="238"/>
        <v>36.893151532258067</v>
      </c>
      <c r="BF156" s="494">
        <f t="shared" si="239"/>
        <v>36.054363392857148</v>
      </c>
      <c r="BG156" s="273">
        <f t="shared" si="273"/>
        <v>52.9743925</v>
      </c>
      <c r="BH156" s="273">
        <f t="shared" si="274"/>
        <v>1090.713305</v>
      </c>
      <c r="BI156" s="274">
        <f t="shared" si="240"/>
        <v>0</v>
      </c>
      <c r="BJ156" s="275">
        <f t="shared" si="241"/>
        <v>1143.6876975</v>
      </c>
      <c r="BM156" s="14" t="s">
        <v>123</v>
      </c>
      <c r="CG156" s="192"/>
      <c r="CH156" s="198">
        <v>22</v>
      </c>
      <c r="CI156" s="199">
        <f t="shared" si="242"/>
        <v>-34300.015369454195</v>
      </c>
      <c r="CJ156" s="199">
        <f t="shared" si="243"/>
        <v>-34574.013854893507</v>
      </c>
      <c r="CK156" s="199">
        <f t="shared" si="244"/>
        <v>-34128.05470994502</v>
      </c>
      <c r="CL156" s="199">
        <f t="shared" si="245"/>
        <v>-33757.995510860346</v>
      </c>
      <c r="CM156" s="199">
        <f t="shared" si="246"/>
        <v>-35114.864018197673</v>
      </c>
      <c r="CN156" s="199">
        <f t="shared" si="247"/>
        <v>-35466.665461563724</v>
      </c>
      <c r="CO156" s="199">
        <f t="shared" si="248"/>
        <v>-35762.070801036927</v>
      </c>
      <c r="CP156" s="199">
        <f t="shared" si="249"/>
        <v>-36057.476140510131</v>
      </c>
      <c r="CQ156" s="199">
        <f t="shared" si="250"/>
        <v>-36352.881479983334</v>
      </c>
      <c r="CR156" s="199">
        <f t="shared" si="251"/>
        <v>-35948.242411011117</v>
      </c>
      <c r="CS156" s="199">
        <f t="shared" si="252"/>
        <v>-34637.242411011117</v>
      </c>
      <c r="CT156" s="199">
        <f t="shared" si="253"/>
        <v>-36785.286062171821</v>
      </c>
      <c r="CU156" s="199">
        <f t="shared" si="254"/>
        <v>-37124.656295007</v>
      </c>
      <c r="CV156" s="199">
        <f t="shared" si="255"/>
        <v>-37420.061634480211</v>
      </c>
      <c r="CW156" s="199">
        <f t="shared" si="256"/>
        <v>-37756.467520292099</v>
      </c>
      <c r="CX156" s="199">
        <f t="shared" si="257"/>
        <v>-38016.282708247461</v>
      </c>
      <c r="CY156" s="199">
        <f t="shared" si="258"/>
        <v>-37066.256842443938</v>
      </c>
      <c r="CZ156" s="199">
        <f t="shared" si="259"/>
        <v>-36995.389565556063</v>
      </c>
      <c r="DA156" s="199">
        <f t="shared" si="260"/>
        <v>-38408.629591299774</v>
      </c>
      <c r="DB156" s="199">
        <f t="shared" si="261"/>
        <v>-38710.45170579337</v>
      </c>
      <c r="DC156" s="199">
        <f t="shared" si="262"/>
        <v>-39163.256761824974</v>
      </c>
      <c r="DD156" s="199">
        <f t="shared" si="263"/>
        <v>-39585.976087880568</v>
      </c>
      <c r="DE156" s="199">
        <f t="shared" si="264"/>
        <v>-39940.733793259242</v>
      </c>
      <c r="DF156" s="199">
        <f t="shared" si="265"/>
        <v>-38958.900676375262</v>
      </c>
      <c r="DG156" s="199">
        <f t="shared" si="266"/>
        <v>-39462.841477290589</v>
      </c>
      <c r="DH156" s="199">
        <f t="shared" si="267"/>
        <v>-40177.514632797262</v>
      </c>
      <c r="DI156" s="199">
        <f t="shared" si="268"/>
        <v>-40521.546974558813</v>
      </c>
      <c r="DJ156" s="199">
        <f t="shared" si="269"/>
        <v>-40823.369089043663</v>
      </c>
      <c r="DK156" s="199">
        <f t="shared" si="270"/>
        <v>-41125.191203537259</v>
      </c>
      <c r="DL156" s="199">
        <f t="shared" si="271"/>
        <v>-41427.013318030855</v>
      </c>
      <c r="DM156" s="199">
        <f t="shared" si="272"/>
        <v>-41529.22548868935</v>
      </c>
      <c r="DN156" s="180"/>
    </row>
    <row r="157" spans="2:118" ht="15.4" x14ac:dyDescent="0.45">
      <c r="B157" s="242"/>
      <c r="C157" s="88"/>
      <c r="D157" s="88"/>
      <c r="E157" s="88"/>
      <c r="F157" s="88"/>
      <c r="G157" s="88"/>
      <c r="H157" s="242" t="s">
        <v>139</v>
      </c>
      <c r="I157" s="88"/>
      <c r="J157" s="88"/>
      <c r="K157" s="88"/>
      <c r="L157" s="88"/>
      <c r="M157" s="88"/>
      <c r="N157" s="88"/>
      <c r="O157" s="88"/>
      <c r="P157" s="88"/>
      <c r="Q157" s="243"/>
      <c r="X157" s="246"/>
      <c r="Y157" s="268">
        <v>23</v>
      </c>
      <c r="Z157" s="269">
        <v>0</v>
      </c>
      <c r="AA157" s="269">
        <v>0</v>
      </c>
      <c r="AB157" s="269">
        <v>0</v>
      </c>
      <c r="AC157" s="269">
        <v>0</v>
      </c>
      <c r="AD157" s="269">
        <v>0</v>
      </c>
      <c r="AE157" s="269">
        <v>0</v>
      </c>
      <c r="AF157" s="269">
        <v>0</v>
      </c>
      <c r="AG157" s="269">
        <v>0</v>
      </c>
      <c r="AH157" s="269">
        <v>0</v>
      </c>
      <c r="AI157" s="269">
        <v>0</v>
      </c>
      <c r="AJ157" s="269">
        <v>0</v>
      </c>
      <c r="AK157" s="269">
        <v>0</v>
      </c>
      <c r="AL157" s="269">
        <v>0</v>
      </c>
      <c r="AM157" s="269">
        <v>0</v>
      </c>
      <c r="AN157" s="269">
        <v>0</v>
      </c>
      <c r="AO157" s="269">
        <v>0</v>
      </c>
      <c r="AP157" s="269">
        <v>0</v>
      </c>
      <c r="AQ157" s="269">
        <v>0</v>
      </c>
      <c r="AR157" s="269">
        <v>0</v>
      </c>
      <c r="AS157" s="269">
        <v>0</v>
      </c>
      <c r="AT157" s="269">
        <v>0</v>
      </c>
      <c r="AU157" s="269">
        <v>0</v>
      </c>
      <c r="AV157" s="269">
        <v>0</v>
      </c>
      <c r="AW157" s="269">
        <v>0</v>
      </c>
      <c r="AX157" s="269">
        <v>0</v>
      </c>
      <c r="AY157" s="269">
        <v>0</v>
      </c>
      <c r="AZ157" s="269">
        <v>0</v>
      </c>
      <c r="BA157" s="269">
        <v>0</v>
      </c>
      <c r="BB157" s="269">
        <v>0</v>
      </c>
      <c r="BC157" s="269">
        <v>0</v>
      </c>
      <c r="BD157" s="269">
        <v>0</v>
      </c>
      <c r="BE157" s="493">
        <f t="shared" si="238"/>
        <v>0</v>
      </c>
      <c r="BF157" s="494">
        <f t="shared" si="239"/>
        <v>0</v>
      </c>
      <c r="BG157" s="273">
        <f t="shared" si="273"/>
        <v>0</v>
      </c>
      <c r="BH157" s="273">
        <f t="shared" si="274"/>
        <v>0</v>
      </c>
      <c r="BI157" s="274">
        <f t="shared" si="240"/>
        <v>0</v>
      </c>
      <c r="BJ157" s="275">
        <f t="shared" si="241"/>
        <v>0</v>
      </c>
      <c r="BL157" s="14">
        <f>COUNTIF(Z135:BD158,"&gt;"&amp;MxDisch1)</f>
        <v>0</v>
      </c>
      <c r="BM157" s="14" t="s">
        <v>124</v>
      </c>
      <c r="CG157" s="192"/>
      <c r="CH157" s="198">
        <v>23</v>
      </c>
      <c r="CI157" s="199">
        <f t="shared" si="242"/>
        <v>-34300.015369454195</v>
      </c>
      <c r="CJ157" s="199">
        <f t="shared" si="243"/>
        <v>-34574.013854893507</v>
      </c>
      <c r="CK157" s="199">
        <f t="shared" si="244"/>
        <v>-34128.05470994502</v>
      </c>
      <c r="CL157" s="199">
        <f t="shared" si="245"/>
        <v>-33757.995510860346</v>
      </c>
      <c r="CM157" s="199">
        <f t="shared" si="246"/>
        <v>-35114.864018197673</v>
      </c>
      <c r="CN157" s="199">
        <f t="shared" si="247"/>
        <v>-35466.665461563724</v>
      </c>
      <c r="CO157" s="199">
        <f t="shared" si="248"/>
        <v>-35762.070801036927</v>
      </c>
      <c r="CP157" s="199">
        <f t="shared" si="249"/>
        <v>-36057.476140510131</v>
      </c>
      <c r="CQ157" s="199">
        <f t="shared" si="250"/>
        <v>-36352.881479983334</v>
      </c>
      <c r="CR157" s="199">
        <f t="shared" si="251"/>
        <v>-35948.242411011117</v>
      </c>
      <c r="CS157" s="199">
        <f t="shared" si="252"/>
        <v>-34637.242411011117</v>
      </c>
      <c r="CT157" s="199">
        <f t="shared" si="253"/>
        <v>-36785.286062171821</v>
      </c>
      <c r="CU157" s="199">
        <f t="shared" si="254"/>
        <v>-37124.656295007</v>
      </c>
      <c r="CV157" s="199">
        <f t="shared" si="255"/>
        <v>-37420.061634480211</v>
      </c>
      <c r="CW157" s="199">
        <f t="shared" si="256"/>
        <v>-37756.467520292099</v>
      </c>
      <c r="CX157" s="199">
        <f t="shared" si="257"/>
        <v>-38016.282708247461</v>
      </c>
      <c r="CY157" s="199">
        <f t="shared" si="258"/>
        <v>-37066.256842443938</v>
      </c>
      <c r="CZ157" s="199">
        <f t="shared" si="259"/>
        <v>-36995.389565556063</v>
      </c>
      <c r="DA157" s="199">
        <f t="shared" si="260"/>
        <v>-38408.629591299774</v>
      </c>
      <c r="DB157" s="199">
        <f t="shared" si="261"/>
        <v>-38710.45170579337</v>
      </c>
      <c r="DC157" s="199">
        <f t="shared" si="262"/>
        <v>-39163.256761824974</v>
      </c>
      <c r="DD157" s="199">
        <f t="shared" si="263"/>
        <v>-39585.976087880568</v>
      </c>
      <c r="DE157" s="199">
        <f t="shared" si="264"/>
        <v>-39940.733793259242</v>
      </c>
      <c r="DF157" s="199">
        <f t="shared" si="265"/>
        <v>-38958.900676375262</v>
      </c>
      <c r="DG157" s="199">
        <f t="shared" si="266"/>
        <v>-39462.841477290589</v>
      </c>
      <c r="DH157" s="199">
        <f t="shared" si="267"/>
        <v>-40177.514632797262</v>
      </c>
      <c r="DI157" s="199">
        <f t="shared" si="268"/>
        <v>-40521.546974558813</v>
      </c>
      <c r="DJ157" s="199">
        <f t="shared" si="269"/>
        <v>-40823.369089043663</v>
      </c>
      <c r="DK157" s="199">
        <f t="shared" si="270"/>
        <v>-41125.191203537259</v>
      </c>
      <c r="DL157" s="199">
        <f t="shared" si="271"/>
        <v>-41427.013318030855</v>
      </c>
      <c r="DM157" s="199">
        <f t="shared" si="272"/>
        <v>-41529.22548868935</v>
      </c>
      <c r="DN157" s="180"/>
    </row>
    <row r="158" spans="2:118" ht="15.4" x14ac:dyDescent="0.45">
      <c r="B158" s="242"/>
      <c r="C158" s="88"/>
      <c r="D158" s="88"/>
      <c r="E158" s="88"/>
      <c r="F158" s="88"/>
      <c r="G158" s="88"/>
      <c r="H158" s="242" t="str">
        <f>"Operational Information - Degradation Profile"</f>
        <v>Operational Information - Degradation Profile</v>
      </c>
      <c r="I158" s="88"/>
      <c r="J158" s="88"/>
      <c r="K158" s="88"/>
      <c r="L158" s="88"/>
      <c r="M158" s="88"/>
      <c r="N158" s="88"/>
      <c r="O158" s="88"/>
      <c r="P158" s="88"/>
      <c r="Q158" s="243"/>
      <c r="X158" s="246"/>
      <c r="Y158" s="276">
        <v>24</v>
      </c>
      <c r="Z158" s="277">
        <v>0</v>
      </c>
      <c r="AA158" s="277">
        <v>0</v>
      </c>
      <c r="AB158" s="277">
        <v>0</v>
      </c>
      <c r="AC158" s="277">
        <v>0</v>
      </c>
      <c r="AD158" s="277">
        <v>0</v>
      </c>
      <c r="AE158" s="277">
        <v>0</v>
      </c>
      <c r="AF158" s="277">
        <v>0</v>
      </c>
      <c r="AG158" s="277">
        <v>0</v>
      </c>
      <c r="AH158" s="277">
        <v>0</v>
      </c>
      <c r="AI158" s="277">
        <v>0</v>
      </c>
      <c r="AJ158" s="277">
        <v>0</v>
      </c>
      <c r="AK158" s="277">
        <v>0</v>
      </c>
      <c r="AL158" s="277">
        <v>0</v>
      </c>
      <c r="AM158" s="277">
        <v>0</v>
      </c>
      <c r="AN158" s="277">
        <v>0</v>
      </c>
      <c r="AO158" s="277">
        <v>0</v>
      </c>
      <c r="AP158" s="277">
        <v>0</v>
      </c>
      <c r="AQ158" s="277">
        <v>0</v>
      </c>
      <c r="AR158" s="277">
        <v>0</v>
      </c>
      <c r="AS158" s="277">
        <v>0</v>
      </c>
      <c r="AT158" s="277">
        <v>0</v>
      </c>
      <c r="AU158" s="277">
        <v>0</v>
      </c>
      <c r="AV158" s="277">
        <v>0</v>
      </c>
      <c r="AW158" s="277">
        <v>0</v>
      </c>
      <c r="AX158" s="277">
        <v>0</v>
      </c>
      <c r="AY158" s="277">
        <v>0</v>
      </c>
      <c r="AZ158" s="277">
        <v>0</v>
      </c>
      <c r="BA158" s="277">
        <v>0</v>
      </c>
      <c r="BB158" s="277">
        <v>0</v>
      </c>
      <c r="BC158" s="277">
        <v>0</v>
      </c>
      <c r="BD158" s="277">
        <v>0</v>
      </c>
      <c r="BE158" s="491">
        <f t="shared" si="238"/>
        <v>0</v>
      </c>
      <c r="BF158" s="492">
        <f t="shared" si="239"/>
        <v>0</v>
      </c>
      <c r="BG158" s="278">
        <f>SUM($Z158:$BD158)</f>
        <v>0</v>
      </c>
      <c r="BH158" s="278">
        <v>0</v>
      </c>
      <c r="BI158" s="279">
        <f t="shared" si="240"/>
        <v>0</v>
      </c>
      <c r="BJ158" s="280">
        <f t="shared" si="241"/>
        <v>0</v>
      </c>
      <c r="BL158" s="14">
        <f>COUNTIF(Z135:BD158,"&lt;"&amp;-MxChgRate1)</f>
        <v>0</v>
      </c>
      <c r="BM158" s="14" t="s">
        <v>125</v>
      </c>
      <c r="CG158" s="192"/>
      <c r="CH158" s="200">
        <v>24</v>
      </c>
      <c r="CI158" s="201">
        <f t="shared" si="242"/>
        <v>-34300.015369454195</v>
      </c>
      <c r="CJ158" s="201">
        <f t="shared" si="243"/>
        <v>-34574.013854893507</v>
      </c>
      <c r="CK158" s="201">
        <f t="shared" si="244"/>
        <v>-34128.05470994502</v>
      </c>
      <c r="CL158" s="201">
        <f t="shared" si="245"/>
        <v>-33757.995510860346</v>
      </c>
      <c r="CM158" s="201">
        <f t="shared" si="246"/>
        <v>-35114.864018197673</v>
      </c>
      <c r="CN158" s="201">
        <f t="shared" si="247"/>
        <v>-35466.665461563724</v>
      </c>
      <c r="CO158" s="201">
        <f t="shared" si="248"/>
        <v>-35762.070801036927</v>
      </c>
      <c r="CP158" s="201">
        <f t="shared" si="249"/>
        <v>-36057.476140510131</v>
      </c>
      <c r="CQ158" s="201">
        <f t="shared" si="250"/>
        <v>-36352.881479983334</v>
      </c>
      <c r="CR158" s="201">
        <f t="shared" si="251"/>
        <v>-35948.242411011117</v>
      </c>
      <c r="CS158" s="201">
        <f t="shared" si="252"/>
        <v>-34637.242411011117</v>
      </c>
      <c r="CT158" s="201">
        <f t="shared" si="253"/>
        <v>-36785.286062171821</v>
      </c>
      <c r="CU158" s="201">
        <f t="shared" si="254"/>
        <v>-37124.656295007</v>
      </c>
      <c r="CV158" s="201">
        <f t="shared" si="255"/>
        <v>-37420.061634480211</v>
      </c>
      <c r="CW158" s="201">
        <f t="shared" si="256"/>
        <v>-37756.467520292099</v>
      </c>
      <c r="CX158" s="201">
        <f t="shared" si="257"/>
        <v>-38016.282708247461</v>
      </c>
      <c r="CY158" s="201">
        <f t="shared" si="258"/>
        <v>-37066.256842443938</v>
      </c>
      <c r="CZ158" s="201">
        <f t="shared" si="259"/>
        <v>-36995.389565556063</v>
      </c>
      <c r="DA158" s="201">
        <f t="shared" si="260"/>
        <v>-38408.629591299774</v>
      </c>
      <c r="DB158" s="201">
        <f t="shared" si="261"/>
        <v>-38710.45170579337</v>
      </c>
      <c r="DC158" s="201">
        <f t="shared" si="262"/>
        <v>-39163.256761824974</v>
      </c>
      <c r="DD158" s="201">
        <f t="shared" si="263"/>
        <v>-39585.976087880568</v>
      </c>
      <c r="DE158" s="201">
        <f t="shared" si="264"/>
        <v>-39940.733793259242</v>
      </c>
      <c r="DF158" s="201">
        <f t="shared" si="265"/>
        <v>-38958.900676375262</v>
      </c>
      <c r="DG158" s="201">
        <f t="shared" si="266"/>
        <v>-39462.841477290589</v>
      </c>
      <c r="DH158" s="201">
        <f t="shared" si="267"/>
        <v>-40177.514632797262</v>
      </c>
      <c r="DI158" s="201">
        <f t="shared" si="268"/>
        <v>-40521.546974558813</v>
      </c>
      <c r="DJ158" s="201">
        <f t="shared" si="269"/>
        <v>-40823.369089043663</v>
      </c>
      <c r="DK158" s="201">
        <f t="shared" si="270"/>
        <v>-41125.191203537259</v>
      </c>
      <c r="DL158" s="201">
        <f t="shared" si="271"/>
        <v>-41427.013318030855</v>
      </c>
      <c r="DM158" s="201">
        <f t="shared" si="272"/>
        <v>-41529.22548868935</v>
      </c>
      <c r="DN158" s="367">
        <f>COUNTIF(CI135:DM158,"&gt;"&amp;StorCap)+COUNTIF(CI135:DM158,"&lt;"&amp;0)</f>
        <v>744</v>
      </c>
    </row>
    <row r="159" spans="2:118" ht="15.4" x14ac:dyDescent="0.45">
      <c r="B159" s="242"/>
      <c r="C159" s="311" t="s">
        <v>26</v>
      </c>
      <c r="D159" s="88"/>
      <c r="E159" s="462" t="str">
        <f>IF(ProjTitle="","Auto-Filled",ProjTitle)</f>
        <v>River Mill Storage, LLC</v>
      </c>
      <c r="F159" s="462"/>
      <c r="G159" s="462"/>
      <c r="H159" s="462"/>
      <c r="I159" s="462"/>
      <c r="J159" s="462"/>
      <c r="K159" s="48"/>
      <c r="L159" s="53"/>
      <c r="M159" s="48"/>
      <c r="N159" s="48"/>
      <c r="O159" s="48"/>
      <c r="P159" s="48"/>
      <c r="Q159" s="243"/>
      <c r="X159" s="246"/>
      <c r="Y159" s="251"/>
      <c r="Z159" s="288" t="str">
        <f t="shared" ref="Z159:BD159" si="275">IF(SUM(Z135:Z158)&gt;0,"Verify","")</f>
        <v/>
      </c>
      <c r="AA159" s="288" t="str">
        <f t="shared" si="275"/>
        <v/>
      </c>
      <c r="AB159" s="288" t="str">
        <f t="shared" si="275"/>
        <v/>
      </c>
      <c r="AC159" s="288" t="str">
        <f t="shared" si="275"/>
        <v/>
      </c>
      <c r="AD159" s="288" t="str">
        <f t="shared" si="275"/>
        <v>Verify</v>
      </c>
      <c r="AE159" s="288" t="str">
        <f t="shared" si="275"/>
        <v/>
      </c>
      <c r="AF159" s="288" t="str">
        <f t="shared" si="275"/>
        <v/>
      </c>
      <c r="AG159" s="288" t="str">
        <f t="shared" si="275"/>
        <v/>
      </c>
      <c r="AH159" s="288" t="str">
        <f t="shared" si="275"/>
        <v/>
      </c>
      <c r="AI159" s="288" t="str">
        <f t="shared" si="275"/>
        <v/>
      </c>
      <c r="AJ159" s="288" t="str">
        <f t="shared" si="275"/>
        <v/>
      </c>
      <c r="AK159" s="288" t="str">
        <f t="shared" si="275"/>
        <v>Verify</v>
      </c>
      <c r="AL159" s="288" t="str">
        <f t="shared" si="275"/>
        <v/>
      </c>
      <c r="AM159" s="288" t="str">
        <f t="shared" si="275"/>
        <v/>
      </c>
      <c r="AN159" s="288" t="str">
        <f t="shared" si="275"/>
        <v/>
      </c>
      <c r="AO159" s="288" t="str">
        <f t="shared" si="275"/>
        <v/>
      </c>
      <c r="AP159" s="288" t="str">
        <f t="shared" si="275"/>
        <v/>
      </c>
      <c r="AQ159" s="288" t="str">
        <f t="shared" si="275"/>
        <v/>
      </c>
      <c r="AR159" s="288" t="str">
        <f t="shared" si="275"/>
        <v>Verify</v>
      </c>
      <c r="AS159" s="288" t="str">
        <f t="shared" si="275"/>
        <v/>
      </c>
      <c r="AT159" s="288" t="str">
        <f t="shared" si="275"/>
        <v/>
      </c>
      <c r="AU159" s="288" t="str">
        <f t="shared" si="275"/>
        <v/>
      </c>
      <c r="AV159" s="288" t="str">
        <f t="shared" si="275"/>
        <v/>
      </c>
      <c r="AW159" s="288" t="str">
        <f t="shared" si="275"/>
        <v/>
      </c>
      <c r="AX159" s="288" t="str">
        <f t="shared" si="275"/>
        <v>Verify</v>
      </c>
      <c r="AY159" s="288" t="str">
        <f t="shared" si="275"/>
        <v>Verify</v>
      </c>
      <c r="AZ159" s="288" t="str">
        <f t="shared" si="275"/>
        <v/>
      </c>
      <c r="BA159" s="288" t="str">
        <f t="shared" si="275"/>
        <v/>
      </c>
      <c r="BB159" s="288" t="str">
        <f t="shared" si="275"/>
        <v/>
      </c>
      <c r="BC159" s="288" t="str">
        <f t="shared" si="275"/>
        <v/>
      </c>
      <c r="BD159" s="288" t="str">
        <f t="shared" si="275"/>
        <v/>
      </c>
      <c r="BE159" s="39"/>
      <c r="BF159" s="39"/>
      <c r="BG159" s="278">
        <f>SUM(BG135:BG158)</f>
        <v>-16901.001225880005</v>
      </c>
      <c r="BH159" s="278">
        <f>SUM(BH142:BH157)</f>
        <v>10080.654387969998</v>
      </c>
      <c r="BI159" s="278">
        <f>SUM(BI135:BI158)</f>
        <v>-56601.084170410009</v>
      </c>
      <c r="BJ159" s="291">
        <f>SUM(BJ135:BJ158)</f>
        <v>49780.737332500001</v>
      </c>
      <c r="CG159" s="192"/>
      <c r="CH159" s="202"/>
      <c r="CI159" s="208"/>
      <c r="CJ159" s="208"/>
      <c r="CK159" s="208"/>
      <c r="CL159" s="208"/>
      <c r="CM159" s="208"/>
      <c r="CN159" s="208"/>
      <c r="CO159" s="208"/>
      <c r="CP159" s="208"/>
      <c r="CQ159" s="208"/>
      <c r="CR159" s="208"/>
      <c r="CS159" s="208"/>
      <c r="CT159" s="208"/>
      <c r="CU159" s="208"/>
      <c r="CV159" s="208"/>
      <c r="CW159" s="208"/>
      <c r="CX159" s="208"/>
      <c r="CY159" s="208"/>
      <c r="CZ159" s="208"/>
      <c r="DA159" s="208"/>
      <c r="DB159" s="208"/>
      <c r="DC159" s="208"/>
      <c r="DD159" s="208"/>
      <c r="DE159" s="208"/>
      <c r="DF159" s="208"/>
      <c r="DG159" s="208"/>
      <c r="DH159" s="208"/>
      <c r="DI159" s="208"/>
      <c r="DJ159" s="208"/>
      <c r="DK159" s="208"/>
      <c r="DL159" s="208"/>
      <c r="DM159" s="208"/>
      <c r="DN159" s="180"/>
    </row>
    <row r="160" spans="2:118" ht="15.4" x14ac:dyDescent="0.45">
      <c r="B160" s="242"/>
      <c r="C160" s="50"/>
      <c r="D160" s="88"/>
      <c r="E160" s="88"/>
      <c r="F160" s="88"/>
      <c r="G160" s="88"/>
      <c r="H160" s="88"/>
      <c r="I160" s="88"/>
      <c r="J160" s="48"/>
      <c r="K160" s="88"/>
      <c r="L160" s="48"/>
      <c r="M160" s="88"/>
      <c r="N160" s="88"/>
      <c r="O160" s="88"/>
      <c r="P160" s="88"/>
      <c r="Q160" s="243"/>
      <c r="X160" s="283"/>
      <c r="Y160" s="284"/>
      <c r="Z160" s="284"/>
      <c r="AA160" s="284"/>
      <c r="AB160" s="284"/>
      <c r="AC160" s="284"/>
      <c r="AD160" s="284"/>
      <c r="AE160" s="284"/>
      <c r="AF160" s="284"/>
      <c r="AG160" s="284"/>
      <c r="AH160" s="284"/>
      <c r="AI160" s="284"/>
      <c r="AJ160" s="284"/>
      <c r="AK160" s="284"/>
      <c r="AL160" s="284"/>
      <c r="AM160" s="284"/>
      <c r="AN160" s="284"/>
      <c r="AO160" s="284"/>
      <c r="AP160" s="284"/>
      <c r="AQ160" s="284"/>
      <c r="AR160" s="284"/>
      <c r="AS160" s="284"/>
      <c r="AT160" s="284"/>
      <c r="AU160" s="284"/>
      <c r="AV160" s="284"/>
      <c r="AW160" s="284"/>
      <c r="AX160" s="284"/>
      <c r="AY160" s="284"/>
      <c r="AZ160" s="284"/>
      <c r="BA160" s="284"/>
      <c r="BB160" s="284"/>
      <c r="BC160" s="284"/>
      <c r="BD160" s="284"/>
      <c r="BE160" s="286"/>
      <c r="BF160" s="286"/>
      <c r="BG160" s="292"/>
      <c r="BH160" s="293"/>
      <c r="BI160" s="293"/>
      <c r="BJ160" s="294"/>
      <c r="CG160" s="203"/>
      <c r="CH160" s="204"/>
      <c r="CI160" s="204"/>
      <c r="CJ160" s="204"/>
      <c r="CK160" s="204"/>
      <c r="CL160" s="204"/>
      <c r="CM160" s="204"/>
      <c r="CN160" s="204"/>
      <c r="CO160" s="204"/>
      <c r="CP160" s="204"/>
      <c r="CQ160" s="204"/>
      <c r="CR160" s="204"/>
      <c r="CS160" s="204"/>
      <c r="CT160" s="204"/>
      <c r="CU160" s="204"/>
      <c r="CV160" s="204"/>
      <c r="CW160" s="204"/>
      <c r="CX160" s="204"/>
      <c r="CY160" s="204"/>
      <c r="CZ160" s="204"/>
      <c r="DA160" s="204"/>
      <c r="DB160" s="204"/>
      <c r="DC160" s="204"/>
      <c r="DD160" s="204"/>
      <c r="DE160" s="204"/>
      <c r="DF160" s="204"/>
      <c r="DG160" s="204"/>
      <c r="DH160" s="204"/>
      <c r="DI160" s="204"/>
      <c r="DJ160" s="204"/>
      <c r="DK160" s="204"/>
      <c r="DL160" s="204"/>
      <c r="DM160" s="204"/>
      <c r="DN160" s="180"/>
    </row>
    <row r="161" spans="2:118" ht="15.4" x14ac:dyDescent="0.45">
      <c r="B161" s="242"/>
      <c r="C161" s="88"/>
      <c r="D161" s="88"/>
      <c r="E161" s="88"/>
      <c r="F161" s="88"/>
      <c r="G161" s="88"/>
      <c r="H161" s="88"/>
      <c r="I161" s="88"/>
      <c r="J161" s="50"/>
      <c r="K161" s="88"/>
      <c r="L161" s="88"/>
      <c r="M161" s="88"/>
      <c r="N161" s="88"/>
      <c r="O161" s="88"/>
      <c r="P161" s="88"/>
      <c r="Q161" s="243"/>
      <c r="X161" s="296"/>
      <c r="Y161" s="297"/>
      <c r="Z161" s="297"/>
      <c r="AA161" s="297"/>
      <c r="AB161" s="297"/>
      <c r="AC161" s="297"/>
      <c r="AD161" s="297"/>
      <c r="AE161" s="297"/>
      <c r="AF161" s="297"/>
      <c r="AG161" s="297"/>
      <c r="AH161" s="297"/>
      <c r="AI161" s="297"/>
      <c r="AJ161" s="297"/>
      <c r="AK161" s="297"/>
      <c r="AL161" s="297"/>
      <c r="AM161" s="297"/>
      <c r="AN161" s="298"/>
      <c r="AO161" s="299"/>
      <c r="AP161" s="299"/>
      <c r="AQ161" s="299"/>
      <c r="AR161" s="299"/>
      <c r="AS161" s="299"/>
      <c r="AT161" s="299"/>
      <c r="AU161" s="299"/>
      <c r="AV161" s="299"/>
      <c r="AW161" s="299"/>
      <c r="AX161" s="299"/>
      <c r="AY161" s="299"/>
      <c r="AZ161" s="299"/>
      <c r="BA161" s="299"/>
      <c r="BB161" s="299"/>
      <c r="BC161" s="299"/>
      <c r="BD161" s="299"/>
      <c r="BE161" s="299"/>
      <c r="BF161" s="299"/>
      <c r="BG161" s="39"/>
      <c r="BH161" s="39"/>
      <c r="BI161" s="39"/>
      <c r="BJ161" s="247"/>
      <c r="CG161" s="210"/>
      <c r="CH161" s="211"/>
      <c r="CI161" s="211"/>
      <c r="CJ161" s="211"/>
      <c r="CK161" s="211"/>
      <c r="CL161" s="211"/>
      <c r="CM161" s="211"/>
      <c r="CN161" s="211"/>
      <c r="CO161" s="211"/>
      <c r="CP161" s="211"/>
      <c r="CQ161" s="211"/>
      <c r="CR161" s="211"/>
      <c r="CS161" s="211"/>
      <c r="CT161" s="211"/>
      <c r="CU161" s="211"/>
      <c r="CV161" s="211"/>
      <c r="CW161" s="212"/>
      <c r="CX161" s="213"/>
      <c r="CY161" s="213"/>
      <c r="CZ161" s="213"/>
      <c r="DA161" s="213"/>
      <c r="DB161" s="213"/>
      <c r="DC161" s="213"/>
      <c r="DD161" s="213"/>
      <c r="DE161" s="213"/>
      <c r="DF161" s="213"/>
      <c r="DG161" s="213"/>
      <c r="DH161" s="213"/>
      <c r="DI161" s="213"/>
      <c r="DJ161" s="213"/>
      <c r="DK161" s="213"/>
      <c r="DL161" s="213"/>
      <c r="DM161" s="213"/>
      <c r="DN161" s="180"/>
    </row>
    <row r="162" spans="2:118" ht="15.4" x14ac:dyDescent="0.45">
      <c r="B162" s="242"/>
      <c r="C162" s="88"/>
      <c r="D162" s="88"/>
      <c r="E162" s="88"/>
      <c r="F162" s="88"/>
      <c r="G162" s="88"/>
      <c r="H162" s="88"/>
      <c r="I162" s="242" t="s">
        <v>140</v>
      </c>
      <c r="J162" s="88"/>
      <c r="K162" s="88"/>
      <c r="L162" s="88"/>
      <c r="M162" s="88"/>
      <c r="N162" s="88"/>
      <c r="O162" s="88"/>
      <c r="P162" s="88"/>
      <c r="Q162" s="243"/>
      <c r="X162" s="246" t="s">
        <v>141</v>
      </c>
      <c r="Y162" s="39"/>
      <c r="Z162" s="39"/>
      <c r="AA162" s="39"/>
      <c r="AB162" s="39"/>
      <c r="AC162" s="39"/>
      <c r="AD162" s="39"/>
      <c r="AE162" s="39"/>
      <c r="AF162" s="39"/>
      <c r="AG162" s="39"/>
      <c r="AH162" s="39"/>
      <c r="AI162" s="39"/>
      <c r="AJ162" s="39"/>
      <c r="AK162" s="39"/>
      <c r="AL162" s="39"/>
      <c r="AM162" s="39"/>
      <c r="AN162" s="39"/>
      <c r="AO162" s="39"/>
      <c r="AP162" s="39"/>
      <c r="AQ162" s="39"/>
      <c r="AR162" s="39"/>
      <c r="AS162" s="39"/>
      <c r="AT162" s="39"/>
      <c r="AU162" s="39"/>
      <c r="AV162" s="39"/>
      <c r="AW162" s="39"/>
      <c r="AX162" s="39"/>
      <c r="AY162" s="39"/>
      <c r="AZ162" s="39"/>
      <c r="BA162" s="39"/>
      <c r="BB162" s="39"/>
      <c r="BC162" s="39"/>
      <c r="BD162" s="39"/>
      <c r="BE162" s="39"/>
      <c r="BF162" s="39"/>
      <c r="BG162" s="39"/>
      <c r="BH162" s="39"/>
      <c r="BI162" s="39"/>
      <c r="BJ162" s="247"/>
      <c r="CG162" s="192" t="s">
        <v>141</v>
      </c>
      <c r="CH162" s="188"/>
      <c r="CI162" s="188"/>
      <c r="CJ162" s="188"/>
      <c r="CK162" s="188"/>
      <c r="CL162" s="188"/>
      <c r="CM162" s="188"/>
      <c r="CN162" s="188"/>
      <c r="CO162" s="188"/>
      <c r="CP162" s="188"/>
      <c r="CQ162" s="188"/>
      <c r="CR162" s="188"/>
      <c r="CS162" s="188"/>
      <c r="CT162" s="188"/>
      <c r="CU162" s="188"/>
      <c r="CV162" s="188"/>
      <c r="CW162" s="188"/>
      <c r="CX162" s="188"/>
      <c r="CY162" s="188"/>
      <c r="CZ162" s="188"/>
      <c r="DA162" s="188"/>
      <c r="DB162" s="188"/>
      <c r="DC162" s="188"/>
      <c r="DD162" s="188"/>
      <c r="DE162" s="188"/>
      <c r="DF162" s="188"/>
      <c r="DG162" s="188"/>
      <c r="DH162" s="188"/>
      <c r="DI162" s="188"/>
      <c r="DJ162" s="188"/>
      <c r="DK162" s="188"/>
      <c r="DL162" s="188"/>
      <c r="DM162" s="188"/>
      <c r="DN162" s="180"/>
    </row>
    <row r="163" spans="2:118" ht="15.4" x14ac:dyDescent="0.45">
      <c r="B163" s="246"/>
      <c r="C163" s="236" t="s">
        <v>136</v>
      </c>
      <c r="D163" s="39"/>
      <c r="E163" s="39"/>
      <c r="F163" s="39"/>
      <c r="G163" s="39"/>
      <c r="H163" s="39"/>
      <c r="I163" s="39"/>
      <c r="J163" s="39"/>
      <c r="K163" s="39"/>
      <c r="L163" s="39"/>
      <c r="M163" s="39"/>
      <c r="N163" s="39"/>
      <c r="O163" s="39"/>
      <c r="P163" s="39"/>
      <c r="Q163" s="247"/>
      <c r="S163" s="123" t="s">
        <v>129</v>
      </c>
      <c r="T163" s="14">
        <f>'Part VI'!$G$11</f>
        <v>0</v>
      </c>
      <c r="X163" s="246"/>
      <c r="Y163" s="39"/>
      <c r="Z163" s="264">
        <f t="shared" ref="Z163:BC163" si="276">IFERROR(SUMIF(Z166:Z189,"&gt;0",Z166:Z189)/-SUMIF(Z166:Z189,"&lt;0",Z166:Z189),"")</f>
        <v>0.62538088700000005</v>
      </c>
      <c r="AA163" s="264">
        <f t="shared" si="276"/>
        <v>1.3326985216666667</v>
      </c>
      <c r="AB163" s="264">
        <f t="shared" si="276"/>
        <v>0.87999999999859135</v>
      </c>
      <c r="AC163" s="264">
        <f t="shared" si="276"/>
        <v>0.87999999999859135</v>
      </c>
      <c r="AD163" s="264">
        <f t="shared" si="276"/>
        <v>0.87999999999859135</v>
      </c>
      <c r="AE163" s="264">
        <f t="shared" si="276"/>
        <v>0.88000000000246514</v>
      </c>
      <c r="AF163" s="264">
        <f t="shared" si="276"/>
        <v>0.69582260559824571</v>
      </c>
      <c r="AG163" s="264">
        <f t="shared" si="276"/>
        <v>0.55428440666666667</v>
      </c>
      <c r="AH163" s="264">
        <f t="shared" si="276"/>
        <v>1.7591620486056296</v>
      </c>
      <c r="AI163" s="264">
        <f t="shared" si="276"/>
        <v>0.87999999999859135</v>
      </c>
      <c r="AJ163" s="264">
        <f t="shared" si="276"/>
        <v>0.88000000000246514</v>
      </c>
      <c r="AK163" s="264">
        <f t="shared" si="276"/>
        <v>0.87999999999859135</v>
      </c>
      <c r="AL163" s="264">
        <f t="shared" si="276"/>
        <v>0.87999999999859135</v>
      </c>
      <c r="AM163" s="264">
        <f t="shared" si="276"/>
        <v>0.88</v>
      </c>
      <c r="AN163" s="264">
        <f t="shared" si="276"/>
        <v>0.87999999999859124</v>
      </c>
      <c r="AO163" s="264">
        <f t="shared" si="276"/>
        <v>0.87999999999859135</v>
      </c>
      <c r="AP163" s="264">
        <f t="shared" si="276"/>
        <v>0.87999999999902179</v>
      </c>
      <c r="AQ163" s="264">
        <f t="shared" si="276"/>
        <v>0.87999999999859135</v>
      </c>
      <c r="AR163" s="264">
        <f t="shared" si="276"/>
        <v>0.88000000000141065</v>
      </c>
      <c r="AS163" s="264">
        <f t="shared" si="276"/>
        <v>0.87999999999859135</v>
      </c>
      <c r="AT163" s="264">
        <f t="shared" si="276"/>
        <v>0.44020958763580298</v>
      </c>
      <c r="AU163" s="264" t="str">
        <f t="shared" si="276"/>
        <v/>
      </c>
      <c r="AV163" s="264">
        <f t="shared" si="276"/>
        <v>1.2796191129999999</v>
      </c>
      <c r="AW163" s="264">
        <f t="shared" si="276"/>
        <v>0.88000000000141054</v>
      </c>
      <c r="AX163" s="264">
        <f t="shared" si="276"/>
        <v>0.88</v>
      </c>
      <c r="AY163" s="264">
        <f t="shared" si="276"/>
        <v>0.88</v>
      </c>
      <c r="AZ163" s="264">
        <f t="shared" si="276"/>
        <v>0.87999999999859135</v>
      </c>
      <c r="BA163" s="264">
        <f t="shared" si="276"/>
        <v>0.49619112999999998</v>
      </c>
      <c r="BB163" s="264">
        <f t="shared" si="276"/>
        <v>1.2177518055985386</v>
      </c>
      <c r="BC163" s="264">
        <f t="shared" si="276"/>
        <v>0.87999999999943657</v>
      </c>
      <c r="BD163" s="39"/>
      <c r="BE163" s="39"/>
      <c r="BF163" s="39"/>
      <c r="BG163" s="43"/>
      <c r="BH163" s="39"/>
      <c r="BI163" s="39"/>
      <c r="BJ163" s="247"/>
      <c r="CG163" s="192"/>
      <c r="CH163" s="188"/>
      <c r="CI163" s="193"/>
      <c r="CJ163" s="193"/>
      <c r="CK163" s="193"/>
      <c r="CL163" s="193"/>
      <c r="CM163" s="193"/>
      <c r="CN163" s="193"/>
      <c r="CO163" s="193"/>
      <c r="CP163" s="193"/>
      <c r="CQ163" s="193"/>
      <c r="CR163" s="193"/>
      <c r="CS163" s="193"/>
      <c r="CT163" s="193"/>
      <c r="CU163" s="193"/>
      <c r="CV163" s="193"/>
      <c r="CW163" s="193"/>
      <c r="CX163" s="193"/>
      <c r="CY163" s="193"/>
      <c r="CZ163" s="193"/>
      <c r="DA163" s="193"/>
      <c r="DB163" s="193"/>
      <c r="DC163" s="193"/>
      <c r="DD163" s="193"/>
      <c r="DE163" s="193"/>
      <c r="DF163" s="193"/>
      <c r="DG163" s="193"/>
      <c r="DH163" s="193"/>
      <c r="DI163" s="193"/>
      <c r="DJ163" s="193"/>
      <c r="DK163" s="193"/>
      <c r="DL163" s="193"/>
      <c r="DM163" s="188"/>
      <c r="DN163" s="180"/>
    </row>
    <row r="164" spans="2:118" ht="15.4" x14ac:dyDescent="0.45">
      <c r="B164" s="246"/>
      <c r="C164" s="300" t="s">
        <v>130</v>
      </c>
      <c r="D164" s="62" t="s">
        <v>100</v>
      </c>
      <c r="E164" s="62" t="s">
        <v>101</v>
      </c>
      <c r="F164" s="62" t="s">
        <v>102</v>
      </c>
      <c r="G164" s="62" t="s">
        <v>103</v>
      </c>
      <c r="H164" s="62" t="s">
        <v>104</v>
      </c>
      <c r="I164" s="62" t="s">
        <v>105</v>
      </c>
      <c r="J164" s="62" t="s">
        <v>106</v>
      </c>
      <c r="K164" s="62" t="s">
        <v>107</v>
      </c>
      <c r="L164" s="62" t="s">
        <v>108</v>
      </c>
      <c r="M164" s="62" t="s">
        <v>109</v>
      </c>
      <c r="N164" s="62" t="s">
        <v>110</v>
      </c>
      <c r="O164" s="62" t="s">
        <v>111</v>
      </c>
      <c r="P164" s="39"/>
      <c r="Q164" s="247"/>
      <c r="S164" s="14">
        <f>COUNT(D165:O195)</f>
        <v>240</v>
      </c>
      <c r="X164" s="246"/>
      <c r="Y164" s="248" t="s">
        <v>93</v>
      </c>
      <c r="Z164" s="62">
        <v>1</v>
      </c>
      <c r="AA164" s="62">
        <v>2</v>
      </c>
      <c r="AB164" s="62">
        <v>3</v>
      </c>
      <c r="AC164" s="62">
        <v>4</v>
      </c>
      <c r="AD164" s="62">
        <v>5</v>
      </c>
      <c r="AE164" s="62">
        <v>6</v>
      </c>
      <c r="AF164" s="62">
        <v>7</v>
      </c>
      <c r="AG164" s="62">
        <v>8</v>
      </c>
      <c r="AH164" s="62">
        <v>9</v>
      </c>
      <c r="AI164" s="62">
        <v>10</v>
      </c>
      <c r="AJ164" s="62">
        <v>11</v>
      </c>
      <c r="AK164" s="62">
        <v>12</v>
      </c>
      <c r="AL164" s="62">
        <v>13</v>
      </c>
      <c r="AM164" s="62">
        <v>14</v>
      </c>
      <c r="AN164" s="62">
        <v>15</v>
      </c>
      <c r="AO164" s="62">
        <v>16</v>
      </c>
      <c r="AP164" s="62">
        <v>17</v>
      </c>
      <c r="AQ164" s="62">
        <v>18</v>
      </c>
      <c r="AR164" s="62">
        <v>19</v>
      </c>
      <c r="AS164" s="62">
        <v>20</v>
      </c>
      <c r="AT164" s="62">
        <v>21</v>
      </c>
      <c r="AU164" s="62">
        <v>22</v>
      </c>
      <c r="AV164" s="62">
        <v>23</v>
      </c>
      <c r="AW164" s="62">
        <v>24</v>
      </c>
      <c r="AX164" s="62">
        <v>25</v>
      </c>
      <c r="AY164" s="62">
        <v>26</v>
      </c>
      <c r="AZ164" s="62">
        <v>27</v>
      </c>
      <c r="BA164" s="62">
        <v>28</v>
      </c>
      <c r="BB164" s="62">
        <v>29</v>
      </c>
      <c r="BC164" s="62">
        <v>30</v>
      </c>
      <c r="BD164" s="39"/>
      <c r="BE164" s="484" t="s">
        <v>94</v>
      </c>
      <c r="BF164" s="495"/>
      <c r="BG164" s="266" t="s">
        <v>95</v>
      </c>
      <c r="BH164" s="266" t="s">
        <v>96</v>
      </c>
      <c r="BI164" s="266" t="s">
        <v>97</v>
      </c>
      <c r="BJ164" s="267" t="s">
        <v>98</v>
      </c>
      <c r="CG164" s="192"/>
      <c r="CH164" s="194" t="s">
        <v>93</v>
      </c>
      <c r="CI164" s="195">
        <v>1</v>
      </c>
      <c r="CJ164" s="195">
        <v>2</v>
      </c>
      <c r="CK164" s="195">
        <v>3</v>
      </c>
      <c r="CL164" s="195">
        <v>4</v>
      </c>
      <c r="CM164" s="195">
        <v>5</v>
      </c>
      <c r="CN164" s="195">
        <v>6</v>
      </c>
      <c r="CO164" s="195">
        <v>7</v>
      </c>
      <c r="CP164" s="195">
        <v>8</v>
      </c>
      <c r="CQ164" s="195">
        <v>9</v>
      </c>
      <c r="CR164" s="195">
        <v>10</v>
      </c>
      <c r="CS164" s="195">
        <v>11</v>
      </c>
      <c r="CT164" s="195">
        <v>12</v>
      </c>
      <c r="CU164" s="195">
        <v>13</v>
      </c>
      <c r="CV164" s="195">
        <v>14</v>
      </c>
      <c r="CW164" s="195">
        <v>15</v>
      </c>
      <c r="CX164" s="195">
        <v>16</v>
      </c>
      <c r="CY164" s="195">
        <v>17</v>
      </c>
      <c r="CZ164" s="195">
        <v>18</v>
      </c>
      <c r="DA164" s="195">
        <v>19</v>
      </c>
      <c r="DB164" s="195">
        <v>20</v>
      </c>
      <c r="DC164" s="195">
        <v>21</v>
      </c>
      <c r="DD164" s="195">
        <v>22</v>
      </c>
      <c r="DE164" s="195">
        <v>23</v>
      </c>
      <c r="DF164" s="195">
        <v>24</v>
      </c>
      <c r="DG164" s="195">
        <v>25</v>
      </c>
      <c r="DH164" s="195">
        <v>26</v>
      </c>
      <c r="DI164" s="195">
        <v>27</v>
      </c>
      <c r="DJ164" s="195">
        <v>28</v>
      </c>
      <c r="DK164" s="195">
        <v>29</v>
      </c>
      <c r="DL164" s="195">
        <v>30</v>
      </c>
      <c r="DM164" s="188"/>
      <c r="DN164" s="180"/>
    </row>
    <row r="165" spans="2:118" ht="15.4" x14ac:dyDescent="0.45">
      <c r="B165" s="246"/>
      <c r="C165" s="301">
        <f>IF(ISBLANK(EstCOD),1,YEAR(EstCOD))</f>
        <v>2029</v>
      </c>
      <c r="D165" s="302">
        <v>1</v>
      </c>
      <c r="E165" s="302">
        <v>1</v>
      </c>
      <c r="F165" s="302">
        <v>1</v>
      </c>
      <c r="G165" s="302">
        <v>1</v>
      </c>
      <c r="H165" s="302">
        <v>1</v>
      </c>
      <c r="I165" s="302">
        <v>1</v>
      </c>
      <c r="J165" s="302">
        <v>1</v>
      </c>
      <c r="K165" s="302">
        <v>1</v>
      </c>
      <c r="L165" s="302">
        <v>1</v>
      </c>
      <c r="M165" s="302">
        <v>1</v>
      </c>
      <c r="N165" s="302">
        <v>1</v>
      </c>
      <c r="O165" s="302">
        <v>1</v>
      </c>
      <c r="P165" s="39"/>
      <c r="Q165" s="247"/>
      <c r="R165" s="464" t="str">
        <f>IF(S164&lt;T163*12,"&lt;&lt;&lt; Information may be Required. Refer to Notes below.","")</f>
        <v/>
      </c>
      <c r="S165" s="465"/>
      <c r="T165" s="465"/>
      <c r="U165" s="465"/>
      <c r="X165" s="246"/>
      <c r="Y165" s="248"/>
      <c r="Z165" s="62" t="str">
        <f>VLOOKUP(WEEKDAY(CONCATENATE("1","/",Z164,"/",$AJ$6)),$BY$11:$BZ$17,2,FALSE)</f>
        <v>Sun</v>
      </c>
      <c r="AA165" s="62" t="str">
        <f t="shared" ref="AA165" si="277">VLOOKUP(WEEKDAY(CONCATENATE("1","/",AA164,"/",$AJ$6)),$BY$11:$BZ$17,2,FALSE)</f>
        <v>Mon</v>
      </c>
      <c r="AB165" s="62" t="str">
        <f t="shared" ref="AB165" si="278">VLOOKUP(WEEKDAY(CONCATENATE("1","/",AB164,"/",$AJ$6)),$BY$11:$BZ$17,2,FALSE)</f>
        <v>Tues</v>
      </c>
      <c r="AC165" s="62" t="str">
        <f t="shared" ref="AC165" si="279">VLOOKUP(WEEKDAY(CONCATENATE("1","/",AC164,"/",$AJ$6)),$BY$11:$BZ$17,2,FALSE)</f>
        <v>Wed</v>
      </c>
      <c r="AD165" s="62" t="str">
        <f t="shared" ref="AD165" si="280">VLOOKUP(WEEKDAY(CONCATENATE("1","/",AD164,"/",$AJ$6)),$BY$11:$BZ$17,2,FALSE)</f>
        <v>Thur</v>
      </c>
      <c r="AE165" s="62" t="str">
        <f t="shared" ref="AE165" si="281">VLOOKUP(WEEKDAY(CONCATENATE("1","/",AE164,"/",$AJ$6)),$BY$11:$BZ$17,2,FALSE)</f>
        <v>Fri</v>
      </c>
      <c r="AF165" s="62" t="str">
        <f t="shared" ref="AF165" si="282">VLOOKUP(WEEKDAY(CONCATENATE("1","/",AF164,"/",$AJ$6)),$BY$11:$BZ$17,2,FALSE)</f>
        <v>Sat</v>
      </c>
      <c r="AG165" s="62" t="str">
        <f>Z165</f>
        <v>Sun</v>
      </c>
      <c r="AH165" s="62" t="str">
        <f t="shared" ref="AH165:BC165" si="283">AA165</f>
        <v>Mon</v>
      </c>
      <c r="AI165" s="62" t="str">
        <f t="shared" si="283"/>
        <v>Tues</v>
      </c>
      <c r="AJ165" s="62" t="str">
        <f t="shared" si="283"/>
        <v>Wed</v>
      </c>
      <c r="AK165" s="62" t="str">
        <f t="shared" si="283"/>
        <v>Thur</v>
      </c>
      <c r="AL165" s="62" t="str">
        <f t="shared" si="283"/>
        <v>Fri</v>
      </c>
      <c r="AM165" s="62" t="str">
        <f t="shared" si="283"/>
        <v>Sat</v>
      </c>
      <c r="AN165" s="62" t="str">
        <f t="shared" si="283"/>
        <v>Sun</v>
      </c>
      <c r="AO165" s="62" t="str">
        <f t="shared" si="283"/>
        <v>Mon</v>
      </c>
      <c r="AP165" s="62" t="str">
        <f t="shared" si="283"/>
        <v>Tues</v>
      </c>
      <c r="AQ165" s="62" t="str">
        <f t="shared" si="283"/>
        <v>Wed</v>
      </c>
      <c r="AR165" s="62" t="str">
        <f t="shared" si="283"/>
        <v>Thur</v>
      </c>
      <c r="AS165" s="62" t="str">
        <f t="shared" si="283"/>
        <v>Fri</v>
      </c>
      <c r="AT165" s="62" t="str">
        <f t="shared" si="283"/>
        <v>Sat</v>
      </c>
      <c r="AU165" s="62" t="str">
        <f t="shared" si="283"/>
        <v>Sun</v>
      </c>
      <c r="AV165" s="62" t="str">
        <f t="shared" si="283"/>
        <v>Mon</v>
      </c>
      <c r="AW165" s="62" t="str">
        <f t="shared" si="283"/>
        <v>Tues</v>
      </c>
      <c r="AX165" s="62" t="str">
        <f t="shared" si="283"/>
        <v>Wed</v>
      </c>
      <c r="AY165" s="62" t="str">
        <f t="shared" si="283"/>
        <v>Thur</v>
      </c>
      <c r="AZ165" s="62" t="str">
        <f t="shared" si="283"/>
        <v>Fri</v>
      </c>
      <c r="BA165" s="62" t="str">
        <f t="shared" si="283"/>
        <v>Sat</v>
      </c>
      <c r="BB165" s="62" t="str">
        <f t="shared" si="283"/>
        <v>Sun</v>
      </c>
      <c r="BC165" s="62" t="str">
        <f t="shared" si="283"/>
        <v>Mon</v>
      </c>
      <c r="BD165" s="39"/>
      <c r="BE165" s="484" t="s">
        <v>113</v>
      </c>
      <c r="BF165" s="495"/>
      <c r="BG165" s="266" t="s">
        <v>43</v>
      </c>
      <c r="BH165" s="266" t="s">
        <v>43</v>
      </c>
      <c r="BI165" s="266" t="s">
        <v>43</v>
      </c>
      <c r="BJ165" s="267" t="s">
        <v>43</v>
      </c>
      <c r="CG165" s="192"/>
      <c r="CH165" s="194"/>
      <c r="CI165" s="195" t="str">
        <f>Z165</f>
        <v>Sun</v>
      </c>
      <c r="CJ165" s="195" t="str">
        <f t="shared" ref="CJ165:DL165" si="284">AA165</f>
        <v>Mon</v>
      </c>
      <c r="CK165" s="195" t="str">
        <f t="shared" si="284"/>
        <v>Tues</v>
      </c>
      <c r="CL165" s="195" t="str">
        <f t="shared" si="284"/>
        <v>Wed</v>
      </c>
      <c r="CM165" s="195" t="str">
        <f t="shared" si="284"/>
        <v>Thur</v>
      </c>
      <c r="CN165" s="195" t="str">
        <f t="shared" si="284"/>
        <v>Fri</v>
      </c>
      <c r="CO165" s="195" t="str">
        <f t="shared" si="284"/>
        <v>Sat</v>
      </c>
      <c r="CP165" s="195" t="str">
        <f t="shared" si="284"/>
        <v>Sun</v>
      </c>
      <c r="CQ165" s="195" t="str">
        <f t="shared" si="284"/>
        <v>Mon</v>
      </c>
      <c r="CR165" s="195" t="str">
        <f t="shared" si="284"/>
        <v>Tues</v>
      </c>
      <c r="CS165" s="195" t="str">
        <f t="shared" si="284"/>
        <v>Wed</v>
      </c>
      <c r="CT165" s="195" t="str">
        <f t="shared" si="284"/>
        <v>Thur</v>
      </c>
      <c r="CU165" s="195" t="str">
        <f t="shared" si="284"/>
        <v>Fri</v>
      </c>
      <c r="CV165" s="195" t="str">
        <f t="shared" si="284"/>
        <v>Sat</v>
      </c>
      <c r="CW165" s="195" t="str">
        <f t="shared" si="284"/>
        <v>Sun</v>
      </c>
      <c r="CX165" s="195" t="str">
        <f t="shared" si="284"/>
        <v>Mon</v>
      </c>
      <c r="CY165" s="195" t="str">
        <f t="shared" si="284"/>
        <v>Tues</v>
      </c>
      <c r="CZ165" s="195" t="str">
        <f t="shared" si="284"/>
        <v>Wed</v>
      </c>
      <c r="DA165" s="195" t="str">
        <f t="shared" si="284"/>
        <v>Thur</v>
      </c>
      <c r="DB165" s="195" t="str">
        <f t="shared" si="284"/>
        <v>Fri</v>
      </c>
      <c r="DC165" s="195" t="str">
        <f t="shared" si="284"/>
        <v>Sat</v>
      </c>
      <c r="DD165" s="195" t="str">
        <f t="shared" si="284"/>
        <v>Sun</v>
      </c>
      <c r="DE165" s="195" t="str">
        <f t="shared" si="284"/>
        <v>Mon</v>
      </c>
      <c r="DF165" s="195" t="str">
        <f t="shared" si="284"/>
        <v>Tues</v>
      </c>
      <c r="DG165" s="195" t="str">
        <f t="shared" si="284"/>
        <v>Wed</v>
      </c>
      <c r="DH165" s="195" t="str">
        <f t="shared" si="284"/>
        <v>Thur</v>
      </c>
      <c r="DI165" s="195" t="str">
        <f t="shared" si="284"/>
        <v>Fri</v>
      </c>
      <c r="DJ165" s="195" t="str">
        <f t="shared" si="284"/>
        <v>Sat</v>
      </c>
      <c r="DK165" s="195" t="str">
        <f t="shared" si="284"/>
        <v>Sun</v>
      </c>
      <c r="DL165" s="195" t="str">
        <f t="shared" si="284"/>
        <v>Mon</v>
      </c>
      <c r="DM165" s="188"/>
      <c r="DN165" s="180"/>
    </row>
    <row r="166" spans="2:118" ht="15.4" x14ac:dyDescent="0.45">
      <c r="B166" s="246"/>
      <c r="C166" s="303">
        <f t="shared" ref="C166:C167" si="285">C165+1</f>
        <v>2030</v>
      </c>
      <c r="D166" s="304">
        <v>1</v>
      </c>
      <c r="E166" s="304">
        <v>1</v>
      </c>
      <c r="F166" s="304">
        <v>1</v>
      </c>
      <c r="G166" s="304">
        <v>1</v>
      </c>
      <c r="H166" s="304">
        <v>1</v>
      </c>
      <c r="I166" s="304">
        <v>1</v>
      </c>
      <c r="J166" s="304">
        <v>1</v>
      </c>
      <c r="K166" s="304">
        <v>1</v>
      </c>
      <c r="L166" s="304">
        <v>1</v>
      </c>
      <c r="M166" s="304">
        <v>1</v>
      </c>
      <c r="N166" s="304">
        <v>1</v>
      </c>
      <c r="O166" s="304">
        <v>1</v>
      </c>
      <c r="P166" s="39"/>
      <c r="Q166" s="247"/>
      <c r="R166" s="464"/>
      <c r="S166" s="465"/>
      <c r="T166" s="465"/>
      <c r="U166" s="465"/>
      <c r="X166" s="246"/>
      <c r="Y166" s="268">
        <v>1</v>
      </c>
      <c r="Z166" s="269">
        <v>0</v>
      </c>
      <c r="AA166" s="269">
        <v>0</v>
      </c>
      <c r="AB166" s="269">
        <v>0</v>
      </c>
      <c r="AC166" s="269">
        <v>0</v>
      </c>
      <c r="AD166" s="269">
        <v>0</v>
      </c>
      <c r="AE166" s="269">
        <v>-135.28157102</v>
      </c>
      <c r="AF166" s="269">
        <v>0</v>
      </c>
      <c r="AG166" s="269">
        <v>0</v>
      </c>
      <c r="AH166" s="269">
        <v>0</v>
      </c>
      <c r="AI166" s="269">
        <v>0</v>
      </c>
      <c r="AJ166" s="269">
        <v>0</v>
      </c>
      <c r="AK166" s="269">
        <v>0</v>
      </c>
      <c r="AL166" s="269">
        <v>0</v>
      </c>
      <c r="AM166" s="269">
        <v>0</v>
      </c>
      <c r="AN166" s="269">
        <v>0</v>
      </c>
      <c r="AO166" s="269">
        <v>0</v>
      </c>
      <c r="AP166" s="269">
        <v>-271.64520739</v>
      </c>
      <c r="AQ166" s="269">
        <v>0</v>
      </c>
      <c r="AR166" s="269">
        <v>0</v>
      </c>
      <c r="AS166" s="269">
        <v>0</v>
      </c>
      <c r="AT166" s="269">
        <v>0</v>
      </c>
      <c r="AU166" s="269">
        <v>0</v>
      </c>
      <c r="AV166" s="269">
        <v>0</v>
      </c>
      <c r="AW166" s="269">
        <v>0</v>
      </c>
      <c r="AX166" s="269">
        <v>0</v>
      </c>
      <c r="AY166" s="269">
        <v>0</v>
      </c>
      <c r="AZ166" s="269">
        <v>0</v>
      </c>
      <c r="BA166" s="269">
        <v>0</v>
      </c>
      <c r="BB166" s="269">
        <v>0</v>
      </c>
      <c r="BC166" s="269">
        <v>0</v>
      </c>
      <c r="BD166" s="39"/>
      <c r="BE166" s="493">
        <f>SUM(Z166:BC166)/COUNT(Z$164:BC$164)</f>
        <v>-13.564225947000001</v>
      </c>
      <c r="BF166" s="494">
        <f t="shared" ref="BF166" si="286">SUM(AA166:BC166)/COUNT(AA$40:BC$40)</f>
        <v>-14.533099228928572</v>
      </c>
      <c r="BG166" s="270">
        <f t="shared" ref="BG166:BG172" si="287">SUM($Z166:$BD166)</f>
        <v>-406.92677841</v>
      </c>
      <c r="BH166" s="270">
        <v>0</v>
      </c>
      <c r="BI166" s="271">
        <f>SUMIF(Z166:BD166,"&lt;0",Z166:BD166)</f>
        <v>-406.92677841</v>
      </c>
      <c r="BJ166" s="272">
        <f>SUMIF(Z166:BD166,"&gt;0",Z166:BD166)</f>
        <v>0</v>
      </c>
      <c r="CG166" s="192"/>
      <c r="CH166" s="198">
        <v>1</v>
      </c>
      <c r="CI166" s="199">
        <f>DM158+IF(Z166&lt;0,ABS(Z166*(StorEff1/100)),-1*Z166/(StorEff1/100))</f>
        <v>-41529.22548868935</v>
      </c>
      <c r="CJ166" s="199">
        <f t="shared" ref="CJ166:DL166" si="288">CI189+IF(AA166&lt;0,ABS(AA166*(StorEff1/100)),-1*AA166/(StorEff1/100))</f>
        <v>-41133.072419467375</v>
      </c>
      <c r="CK166" s="199">
        <f t="shared" si="288"/>
        <v>-42109.312445211086</v>
      </c>
      <c r="CL166" s="199">
        <f t="shared" si="288"/>
        <v>-42411.134559695936</v>
      </c>
      <c r="CM166" s="199">
        <f t="shared" si="288"/>
        <v>-42712.956674180787</v>
      </c>
      <c r="CN166" s="199">
        <f t="shared" si="288"/>
        <v>-42896.542695594158</v>
      </c>
      <c r="CO166" s="199">
        <f t="shared" si="288"/>
        <v>-43316.600903159233</v>
      </c>
      <c r="CP166" s="199">
        <f t="shared" si="288"/>
        <v>-43100.788701282516</v>
      </c>
      <c r="CQ166" s="199">
        <f t="shared" si="288"/>
        <v>-42741.077728742464</v>
      </c>
      <c r="CR166" s="199">
        <f t="shared" si="288"/>
        <v>-44035.135936307539</v>
      </c>
      <c r="CS166" s="199">
        <f t="shared" si="288"/>
        <v>-44336.958050792389</v>
      </c>
      <c r="CT166" s="199">
        <f t="shared" si="288"/>
        <v>-44638.780165285985</v>
      </c>
      <c r="CU166" s="199">
        <f t="shared" si="288"/>
        <v>-44940.602279770836</v>
      </c>
      <c r="CV166" s="199">
        <f t="shared" si="288"/>
        <v>-45242.424394255686</v>
      </c>
      <c r="CW166" s="199">
        <f t="shared" si="288"/>
        <v>-45441.721877093209</v>
      </c>
      <c r="CX166" s="199">
        <f t="shared" si="288"/>
        <v>-45743.543991578044</v>
      </c>
      <c r="CY166" s="199">
        <f t="shared" si="288"/>
        <v>-45807.948194804034</v>
      </c>
      <c r="CZ166" s="199">
        <f t="shared" si="288"/>
        <v>-46480.053209106096</v>
      </c>
      <c r="DA166" s="199">
        <f t="shared" si="288"/>
        <v>-46781.875323590946</v>
      </c>
      <c r="DB166" s="199">
        <f t="shared" si="288"/>
        <v>-47158.613834458163</v>
      </c>
      <c r="DC166" s="199">
        <f t="shared" si="288"/>
        <v>-47460.435948943013</v>
      </c>
      <c r="DD166" s="199">
        <f t="shared" si="288"/>
        <v>-46619.182797409543</v>
      </c>
      <c r="DE166" s="199">
        <f t="shared" si="288"/>
        <v>-46619.182797409543</v>
      </c>
      <c r="DF166" s="199">
        <f t="shared" si="288"/>
        <v>-48094.42053482373</v>
      </c>
      <c r="DG166" s="199">
        <f t="shared" si="288"/>
        <v>-48395.811343517518</v>
      </c>
      <c r="DH166" s="199">
        <f t="shared" si="288"/>
        <v>-48860.83880347175</v>
      </c>
      <c r="DI166" s="199">
        <f t="shared" si="288"/>
        <v>-49259.43376914681</v>
      </c>
      <c r="DJ166" s="199">
        <f t="shared" si="288"/>
        <v>-49561.25588363166</v>
      </c>
      <c r="DK166" s="199">
        <f t="shared" si="288"/>
        <v>-48948.704693700303</v>
      </c>
      <c r="DL166" s="199">
        <f t="shared" si="288"/>
        <v>-50128.951743833131</v>
      </c>
      <c r="DM166" s="188"/>
      <c r="DN166" s="180"/>
    </row>
    <row r="167" spans="2:118" ht="15.4" x14ac:dyDescent="0.45">
      <c r="B167" s="246"/>
      <c r="C167" s="303">
        <f t="shared" si="285"/>
        <v>2031</v>
      </c>
      <c r="D167" s="304">
        <v>1</v>
      </c>
      <c r="E167" s="304">
        <v>1</v>
      </c>
      <c r="F167" s="304">
        <v>1</v>
      </c>
      <c r="G167" s="304">
        <v>1</v>
      </c>
      <c r="H167" s="304">
        <v>1</v>
      </c>
      <c r="I167" s="304">
        <v>1</v>
      </c>
      <c r="J167" s="304">
        <v>1</v>
      </c>
      <c r="K167" s="304">
        <v>1</v>
      </c>
      <c r="L167" s="304">
        <v>1</v>
      </c>
      <c r="M167" s="304">
        <v>1</v>
      </c>
      <c r="N167" s="304">
        <v>1</v>
      </c>
      <c r="O167" s="304">
        <v>1</v>
      </c>
      <c r="P167" s="39"/>
      <c r="Q167" s="247"/>
      <c r="R167" s="464"/>
      <c r="S167" s="465"/>
      <c r="T167" s="465"/>
      <c r="U167" s="465"/>
      <c r="X167" s="246"/>
      <c r="Y167" s="268">
        <v>2</v>
      </c>
      <c r="Z167" s="269">
        <v>0</v>
      </c>
      <c r="AA167" s="269">
        <v>0</v>
      </c>
      <c r="AB167" s="269">
        <v>-271.64520739</v>
      </c>
      <c r="AC167" s="269">
        <v>0</v>
      </c>
      <c r="AD167" s="269">
        <v>0</v>
      </c>
      <c r="AE167" s="269">
        <v>-500</v>
      </c>
      <c r="AF167" s="269">
        <v>0</v>
      </c>
      <c r="AG167" s="269">
        <v>0</v>
      </c>
      <c r="AH167" s="269">
        <v>0</v>
      </c>
      <c r="AI167" s="269">
        <v>-500</v>
      </c>
      <c r="AJ167" s="269">
        <v>0</v>
      </c>
      <c r="AK167" s="269">
        <v>-271.64520739</v>
      </c>
      <c r="AL167" s="269">
        <v>0</v>
      </c>
      <c r="AM167" s="269">
        <v>0</v>
      </c>
      <c r="AN167" s="269">
        <v>-271.64520739</v>
      </c>
      <c r="AO167" s="269">
        <v>0</v>
      </c>
      <c r="AP167" s="269">
        <v>-500</v>
      </c>
      <c r="AQ167" s="269">
        <v>0</v>
      </c>
      <c r="AR167" s="269">
        <v>-500</v>
      </c>
      <c r="AS167" s="269">
        <v>-271.64520739</v>
      </c>
      <c r="AT167" s="269">
        <v>-271.64520739</v>
      </c>
      <c r="AU167" s="269">
        <v>0</v>
      </c>
      <c r="AV167" s="269">
        <v>-500</v>
      </c>
      <c r="AW167" s="269">
        <v>0</v>
      </c>
      <c r="AX167" s="269">
        <v>0</v>
      </c>
      <c r="AY167" s="269">
        <v>-500</v>
      </c>
      <c r="AZ167" s="269">
        <v>0</v>
      </c>
      <c r="BA167" s="269">
        <v>0</v>
      </c>
      <c r="BB167" s="269">
        <v>500</v>
      </c>
      <c r="BC167" s="269">
        <v>0</v>
      </c>
      <c r="BD167" s="39"/>
      <c r="BE167" s="493">
        <f t="shared" ref="BE167:BE189" si="289">SUM(Z167:BC167)/COUNT(Z$164:BC$164)</f>
        <v>-128.60753456500001</v>
      </c>
      <c r="BF167" s="494">
        <f t="shared" ref="BF167:BF189" si="290">SUM(AA167:BC167)/COUNT(AA$40:BC$40)</f>
        <v>-137.79378703392857</v>
      </c>
      <c r="BG167" s="273">
        <f t="shared" si="287"/>
        <v>-3858.22603695</v>
      </c>
      <c r="BH167" s="273">
        <v>0</v>
      </c>
      <c r="BI167" s="274">
        <f t="shared" ref="BI167:BI189" si="291">SUMIF(Z167:BD167,"&lt;0",Z167:BD167)</f>
        <v>-4358.22603695</v>
      </c>
      <c r="BJ167" s="275">
        <f t="shared" ref="BJ167:BJ189" si="292">SUMIF(Z167:BD167,"&gt;0",Z167:BD167)</f>
        <v>500</v>
      </c>
      <c r="CG167" s="192"/>
      <c r="CH167" s="198">
        <v>2</v>
      </c>
      <c r="CI167" s="199">
        <f t="shared" ref="CI167:CI189" si="293">CI166+IF(Z167&lt;0,ABS(Z167*(StorEff1/100)),-1*Z167/(StorEff1/100))</f>
        <v>-41529.22548868935</v>
      </c>
      <c r="CJ167" s="199">
        <f t="shared" ref="CJ167:CJ189" si="294">CJ166+IF(AA167&lt;0,ABS(AA167*(StorEff1/100)),-1*AA167/(StorEff1/100))</f>
        <v>-41133.072419467375</v>
      </c>
      <c r="CK167" s="199">
        <f t="shared" ref="CK167:CK189" si="295">CK166+IF(AB167&lt;0,ABS(AB167*(StorEff1/100)),-1*AB167/(StorEff1/100))</f>
        <v>-41871.894533952225</v>
      </c>
      <c r="CL167" s="199">
        <f t="shared" ref="CL167:CL189" si="296">CL166+IF(AC167&lt;0,ABS(AC167*(StorEff1/100)),-1*AC167/(StorEff1/100))</f>
        <v>-42411.134559695936</v>
      </c>
      <c r="CM167" s="199">
        <f t="shared" ref="CM167:CM189" si="297">CM166+IF(AD167&lt;0,ABS(AD167*(StorEff1/100)),-1*AD167/(StorEff1/100))</f>
        <v>-42712.956674180787</v>
      </c>
      <c r="CN167" s="199">
        <f t="shared" ref="CN167:CN189" si="298">CN166+IF(AE167&lt;0,ABS(AE167*(StorEff1/100)),-1*AE167/(StorEff1/100))</f>
        <v>-42459.542695594158</v>
      </c>
      <c r="CO167" s="199">
        <f t="shared" ref="CO167:CO189" si="299">CO166+IF(AF167&lt;0,ABS(AF167*(StorEff1/100)),-1*AF167/(StorEff1/100))</f>
        <v>-43316.600903159233</v>
      </c>
      <c r="CP167" s="199">
        <f t="shared" ref="CP167:CP189" si="300">CP166+IF(AG167&lt;0,ABS(AG167*(StorEff1/100)),-1*AG167/(StorEff1/100))</f>
        <v>-43100.788701282516</v>
      </c>
      <c r="CQ167" s="199">
        <f t="shared" ref="CQ167:CQ189" si="301">CQ166+IF(AH167&lt;0,ABS(AH167*(StorEff1/100)),-1*AH167/(StorEff1/100))</f>
        <v>-42741.077728742464</v>
      </c>
      <c r="CR167" s="199">
        <f t="shared" ref="CR167:CR189" si="302">CR166+IF(AI167&lt;0,ABS(AI167*(StorEff1/100)),-1*AI167/(StorEff1/100))</f>
        <v>-43598.135936307539</v>
      </c>
      <c r="CS167" s="199">
        <f t="shared" ref="CS167:CS189" si="303">CS166+IF(AJ167&lt;0,ABS(AJ167*(StorEff1/100)),-1*AJ167/(StorEff1/100))</f>
        <v>-44336.958050792389</v>
      </c>
      <c r="CT167" s="199">
        <f t="shared" ref="CT167:CT189" si="304">CT166+IF(AK167&lt;0,ABS(AK167*(StorEff1/100)),-1*AK167/(StorEff1/100))</f>
        <v>-44401.362254027124</v>
      </c>
      <c r="CU167" s="199">
        <f t="shared" ref="CU167:CU189" si="305">CU166+IF(AL167&lt;0,ABS(AL167*(StorEff1/100)),-1*AL167/(StorEff1/100))</f>
        <v>-44940.602279770836</v>
      </c>
      <c r="CV167" s="199">
        <f t="shared" ref="CV167:CV189" si="306">CV166+IF(AM167&lt;0,ABS(AM167*(StorEff1/100)),-1*AM167/(StorEff1/100))</f>
        <v>-45242.424394255686</v>
      </c>
      <c r="CW167" s="199">
        <f t="shared" ref="CW167:CW189" si="307">CW166+IF(AN167&lt;0,ABS(AN167*(StorEff1/100)),-1*AN167/(StorEff1/100))</f>
        <v>-45204.303965834348</v>
      </c>
      <c r="CX167" s="199">
        <f t="shared" ref="CX167:CX189" si="308">CX166+IF(AO167&lt;0,ABS(AO167*(StorEff1/100)),-1*AO167/(StorEff1/100))</f>
        <v>-45743.543991578044</v>
      </c>
      <c r="CY167" s="199">
        <f t="shared" ref="CY167:CY189" si="309">CY166+IF(AP167&lt;0,ABS(AP167*(StorEff1/100)),-1*AP167/(StorEff1/100))</f>
        <v>-45370.948194804034</v>
      </c>
      <c r="CZ167" s="199">
        <f t="shared" ref="CZ167:CZ189" si="310">CZ166+IF(AQ167&lt;0,ABS(AQ167*(StorEff1/100)),-1*AQ167/(StorEff1/100))</f>
        <v>-46480.053209106096</v>
      </c>
      <c r="DA167" s="199">
        <f t="shared" ref="DA167:DA189" si="311">DA166+IF(AR167&lt;0,ABS(AR167*(StorEff1/100)),-1*AR167/(StorEff1/100))</f>
        <v>-46344.875323590946</v>
      </c>
      <c r="DB167" s="199">
        <f t="shared" ref="DB167:DB189" si="312">DB166+IF(AS167&lt;0,ABS(AS167*(StorEff1/100)),-1*AS167/(StorEff1/100))</f>
        <v>-46921.195923199302</v>
      </c>
      <c r="DC167" s="199">
        <f t="shared" ref="DC167:DC189" si="313">DC166+IF(AT167&lt;0,ABS(AT167*(StorEff1/100)),-1*AT167/(StorEff1/100))</f>
        <v>-47223.018037684153</v>
      </c>
      <c r="DD167" s="199">
        <f t="shared" ref="DD167:DD189" si="314">DD166+IF(AU167&lt;0,ABS(AU167*(StorEff1/100)),-1*AU167/(StorEff1/100))</f>
        <v>-46619.182797409543</v>
      </c>
      <c r="DE167" s="199">
        <f t="shared" ref="DE167:DE189" si="315">DE166+IF(AV167&lt;0,ABS(AV167*(StorEff1/100)),-1*AV167/(StorEff1/100))</f>
        <v>-46182.182797409543</v>
      </c>
      <c r="DF167" s="199">
        <f t="shared" ref="DF167:DF189" si="316">DF166+IF(AW167&lt;0,ABS(AW167*(StorEff1/100)),-1*AW167/(StorEff1/100))</f>
        <v>-48094.42053482373</v>
      </c>
      <c r="DG167" s="199">
        <f t="shared" ref="DG167:DG189" si="317">DG166+IF(AX167&lt;0,ABS(AX167*(StorEff1/100)),-1*AX167/(StorEff1/100))</f>
        <v>-48395.811343517518</v>
      </c>
      <c r="DH167" s="199">
        <f t="shared" ref="DH167:DH189" si="318">DH166+IF(AY167&lt;0,ABS(AY167*(StorEff1/100)),-1*AY167/(StorEff1/100))</f>
        <v>-48423.83880347175</v>
      </c>
      <c r="DI167" s="199">
        <f t="shared" ref="DI167:DI189" si="319">DI166+IF(AZ167&lt;0,ABS(AZ167*(StorEff1/100)),-1*AZ167/(StorEff1/100))</f>
        <v>-49259.43376914681</v>
      </c>
      <c r="DJ167" s="199">
        <f t="shared" ref="DJ167:DJ189" si="320">DJ166+IF(BA167&lt;0,ABS(BA167*(StorEff1/100)),-1*BA167/(StorEff1/100))</f>
        <v>-49561.25588363166</v>
      </c>
      <c r="DK167" s="199">
        <f t="shared" ref="DK167:DK189" si="321">DK166+IF(BB167&lt;0,ABS(BB167*(StorEff1/100)),-1*BB167/(StorEff1/100))</f>
        <v>-49520.787073563006</v>
      </c>
      <c r="DL167" s="199">
        <f t="shared" ref="DL167:DL189" si="322">DL166+IF(BC167&lt;0,ABS(BC167*(StorEff1/100)),-1*BC167/(StorEff1/100))</f>
        <v>-50128.951743833131</v>
      </c>
      <c r="DM167" s="188"/>
      <c r="DN167" s="180"/>
    </row>
    <row r="168" spans="2:118" ht="15.4" x14ac:dyDescent="0.45">
      <c r="B168" s="246"/>
      <c r="C168" s="303">
        <f>C167+1</f>
        <v>2032</v>
      </c>
      <c r="D168" s="304">
        <v>1</v>
      </c>
      <c r="E168" s="304">
        <v>1</v>
      </c>
      <c r="F168" s="304">
        <v>1</v>
      </c>
      <c r="G168" s="304">
        <v>1</v>
      </c>
      <c r="H168" s="304">
        <v>1</v>
      </c>
      <c r="I168" s="304">
        <v>1</v>
      </c>
      <c r="J168" s="304">
        <v>1</v>
      </c>
      <c r="K168" s="304">
        <v>1</v>
      </c>
      <c r="L168" s="304">
        <v>1</v>
      </c>
      <c r="M168" s="304">
        <v>1</v>
      </c>
      <c r="N168" s="304">
        <v>1</v>
      </c>
      <c r="O168" s="304">
        <v>1</v>
      </c>
      <c r="P168" s="39"/>
      <c r="Q168" s="247"/>
      <c r="R168" s="464"/>
      <c r="S168" s="465"/>
      <c r="T168" s="465"/>
      <c r="U168" s="465"/>
      <c r="X168" s="246"/>
      <c r="Y168" s="268">
        <v>3</v>
      </c>
      <c r="Z168" s="269">
        <v>0</v>
      </c>
      <c r="AA168" s="269">
        <v>0</v>
      </c>
      <c r="AB168" s="269">
        <v>-500</v>
      </c>
      <c r="AC168" s="269">
        <v>-500</v>
      </c>
      <c r="AD168" s="269">
        <v>-500</v>
      </c>
      <c r="AE168" s="269">
        <v>-500</v>
      </c>
      <c r="AF168" s="269">
        <v>-500</v>
      </c>
      <c r="AG168" s="269">
        <v>0</v>
      </c>
      <c r="AH168" s="269">
        <v>0</v>
      </c>
      <c r="AI168" s="269">
        <v>-500</v>
      </c>
      <c r="AJ168" s="269">
        <v>0</v>
      </c>
      <c r="AK168" s="269">
        <v>-500</v>
      </c>
      <c r="AL168" s="269">
        <v>-271.64520739</v>
      </c>
      <c r="AM168" s="269">
        <v>-500</v>
      </c>
      <c r="AN168" s="269">
        <v>-500</v>
      </c>
      <c r="AO168" s="269">
        <v>-500</v>
      </c>
      <c r="AP168" s="269">
        <v>-500</v>
      </c>
      <c r="AQ168" s="269">
        <v>0</v>
      </c>
      <c r="AR168" s="269">
        <v>-500</v>
      </c>
      <c r="AS168" s="269">
        <v>-500</v>
      </c>
      <c r="AT168" s="269">
        <v>-500</v>
      </c>
      <c r="AU168" s="269">
        <v>0</v>
      </c>
      <c r="AV168" s="269">
        <v>0</v>
      </c>
      <c r="AW168" s="269">
        <v>-268.39901135999997</v>
      </c>
      <c r="AX168" s="269">
        <v>-500</v>
      </c>
      <c r="AY168" s="269">
        <v>-500</v>
      </c>
      <c r="AZ168" s="269">
        <v>-500</v>
      </c>
      <c r="BA168" s="269">
        <v>-500</v>
      </c>
      <c r="BB168" s="269">
        <v>0</v>
      </c>
      <c r="BC168" s="269">
        <v>-339.82702556999999</v>
      </c>
      <c r="BD168" s="39"/>
      <c r="BE168" s="493">
        <f t="shared" si="289"/>
        <v>-329.32904147733342</v>
      </c>
      <c r="BF168" s="494">
        <f t="shared" si="290"/>
        <v>-352.85254444000009</v>
      </c>
      <c r="BG168" s="273">
        <f t="shared" si="287"/>
        <v>-9879.871244320002</v>
      </c>
      <c r="BH168" s="273">
        <v>0</v>
      </c>
      <c r="BI168" s="274">
        <f t="shared" si="291"/>
        <v>-9879.871244320002</v>
      </c>
      <c r="BJ168" s="275">
        <f t="shared" si="292"/>
        <v>0</v>
      </c>
      <c r="CG168" s="192"/>
      <c r="CH168" s="198">
        <v>3</v>
      </c>
      <c r="CI168" s="199">
        <f t="shared" si="293"/>
        <v>-41529.22548868935</v>
      </c>
      <c r="CJ168" s="199">
        <f t="shared" si="294"/>
        <v>-41133.072419467375</v>
      </c>
      <c r="CK168" s="199">
        <f t="shared" si="295"/>
        <v>-41434.894533952225</v>
      </c>
      <c r="CL168" s="199">
        <f t="shared" si="296"/>
        <v>-41974.134559695936</v>
      </c>
      <c r="CM168" s="199">
        <f t="shared" si="297"/>
        <v>-42275.956674180787</v>
      </c>
      <c r="CN168" s="199">
        <f t="shared" si="298"/>
        <v>-42022.542695594158</v>
      </c>
      <c r="CO168" s="199">
        <f t="shared" si="299"/>
        <v>-42879.600903159233</v>
      </c>
      <c r="CP168" s="199">
        <f t="shared" si="300"/>
        <v>-43100.788701282516</v>
      </c>
      <c r="CQ168" s="199">
        <f t="shared" si="301"/>
        <v>-42741.077728742464</v>
      </c>
      <c r="CR168" s="199">
        <f t="shared" si="302"/>
        <v>-43161.135936307539</v>
      </c>
      <c r="CS168" s="199">
        <f t="shared" si="303"/>
        <v>-44336.958050792389</v>
      </c>
      <c r="CT168" s="199">
        <f t="shared" si="304"/>
        <v>-43964.362254027124</v>
      </c>
      <c r="CU168" s="199">
        <f t="shared" si="305"/>
        <v>-44703.184368511975</v>
      </c>
      <c r="CV168" s="199">
        <f t="shared" si="306"/>
        <v>-44805.424394255686</v>
      </c>
      <c r="CW168" s="199">
        <f t="shared" si="307"/>
        <v>-44767.303965834348</v>
      </c>
      <c r="CX168" s="199">
        <f t="shared" si="308"/>
        <v>-45306.543991578044</v>
      </c>
      <c r="CY168" s="199">
        <f t="shared" si="309"/>
        <v>-44933.948194804034</v>
      </c>
      <c r="CZ168" s="199">
        <f t="shared" si="310"/>
        <v>-46480.053209106096</v>
      </c>
      <c r="DA168" s="199">
        <f t="shared" si="311"/>
        <v>-45907.875323590946</v>
      </c>
      <c r="DB168" s="199">
        <f t="shared" si="312"/>
        <v>-46484.195923199302</v>
      </c>
      <c r="DC168" s="199">
        <f t="shared" si="313"/>
        <v>-46786.018037684153</v>
      </c>
      <c r="DD168" s="199">
        <f t="shared" si="314"/>
        <v>-46619.182797409543</v>
      </c>
      <c r="DE168" s="199">
        <f t="shared" si="315"/>
        <v>-46182.182797409543</v>
      </c>
      <c r="DF168" s="199">
        <f t="shared" si="316"/>
        <v>-47859.839798895089</v>
      </c>
      <c r="DG168" s="199">
        <f t="shared" si="317"/>
        <v>-47958.811343517518</v>
      </c>
      <c r="DH168" s="199">
        <f t="shared" si="318"/>
        <v>-47986.83880347175</v>
      </c>
      <c r="DI168" s="199">
        <f t="shared" si="319"/>
        <v>-48822.43376914681</v>
      </c>
      <c r="DJ168" s="199">
        <f t="shared" si="320"/>
        <v>-49124.25588363166</v>
      </c>
      <c r="DK168" s="199">
        <f t="shared" si="321"/>
        <v>-49520.787073563006</v>
      </c>
      <c r="DL168" s="199">
        <f t="shared" si="322"/>
        <v>-49831.942923484952</v>
      </c>
      <c r="DM168" s="188"/>
      <c r="DN168" s="180"/>
    </row>
    <row r="169" spans="2:118" ht="15.4" x14ac:dyDescent="0.45">
      <c r="B169" s="246"/>
      <c r="C169" s="303">
        <f t="shared" ref="C169:C195" si="323">C168+1</f>
        <v>2033</v>
      </c>
      <c r="D169" s="304">
        <v>1</v>
      </c>
      <c r="E169" s="304">
        <v>1</v>
      </c>
      <c r="F169" s="304">
        <v>1</v>
      </c>
      <c r="G169" s="304">
        <v>1</v>
      </c>
      <c r="H169" s="304">
        <v>1</v>
      </c>
      <c r="I169" s="304">
        <v>1</v>
      </c>
      <c r="J169" s="304">
        <v>1</v>
      </c>
      <c r="K169" s="304">
        <v>1</v>
      </c>
      <c r="L169" s="304">
        <v>1</v>
      </c>
      <c r="M169" s="304">
        <v>1</v>
      </c>
      <c r="N169" s="304">
        <v>1</v>
      </c>
      <c r="O169" s="304">
        <v>1</v>
      </c>
      <c r="P169" s="39"/>
      <c r="Q169" s="247"/>
      <c r="X169" s="246"/>
      <c r="Y169" s="268">
        <v>4</v>
      </c>
      <c r="Z169" s="269">
        <v>0</v>
      </c>
      <c r="AA169" s="269">
        <v>0</v>
      </c>
      <c r="AB169" s="269">
        <v>-500</v>
      </c>
      <c r="AC169" s="269">
        <v>0</v>
      </c>
      <c r="AD169" s="269">
        <v>0</v>
      </c>
      <c r="AE169" s="269">
        <v>0</v>
      </c>
      <c r="AF169" s="269">
        <v>0</v>
      </c>
      <c r="AG169" s="269">
        <v>0</v>
      </c>
      <c r="AH169" s="269">
        <v>0</v>
      </c>
      <c r="AI169" s="269">
        <v>-500</v>
      </c>
      <c r="AJ169" s="269">
        <v>-135.28157102</v>
      </c>
      <c r="AK169" s="269">
        <v>-500</v>
      </c>
      <c r="AL169" s="269">
        <v>-500</v>
      </c>
      <c r="AM169" s="269">
        <v>0</v>
      </c>
      <c r="AN169" s="269">
        <v>0</v>
      </c>
      <c r="AO169" s="269">
        <v>-500</v>
      </c>
      <c r="AP169" s="269">
        <v>-500</v>
      </c>
      <c r="AQ169" s="269">
        <v>0</v>
      </c>
      <c r="AR169" s="269">
        <v>-500</v>
      </c>
      <c r="AS169" s="269">
        <v>-500</v>
      </c>
      <c r="AT169" s="269">
        <v>-500</v>
      </c>
      <c r="AU169" s="269">
        <v>0</v>
      </c>
      <c r="AV169" s="269">
        <v>-500</v>
      </c>
      <c r="AW169" s="269">
        <v>-500</v>
      </c>
      <c r="AX169" s="269">
        <v>-500</v>
      </c>
      <c r="AY169" s="269">
        <v>-500</v>
      </c>
      <c r="AZ169" s="269">
        <v>-500</v>
      </c>
      <c r="BA169" s="269">
        <v>-500</v>
      </c>
      <c r="BB169" s="269">
        <v>268.56995749999999</v>
      </c>
      <c r="BC169" s="269">
        <v>-500</v>
      </c>
      <c r="BD169" s="39"/>
      <c r="BE169" s="493">
        <f t="shared" si="289"/>
        <v>-262.22372045066669</v>
      </c>
      <c r="BF169" s="494">
        <f t="shared" si="290"/>
        <v>-280.95398619714285</v>
      </c>
      <c r="BG169" s="273">
        <f t="shared" si="287"/>
        <v>-7866.7116135200004</v>
      </c>
      <c r="BH169" s="273">
        <v>0</v>
      </c>
      <c r="BI169" s="274">
        <f t="shared" si="291"/>
        <v>-8135.2815710200002</v>
      </c>
      <c r="BJ169" s="275">
        <f t="shared" si="292"/>
        <v>268.56995749999999</v>
      </c>
      <c r="CG169" s="192"/>
      <c r="CH169" s="198">
        <v>4</v>
      </c>
      <c r="CI169" s="199">
        <f t="shared" si="293"/>
        <v>-41529.22548868935</v>
      </c>
      <c r="CJ169" s="199">
        <f t="shared" si="294"/>
        <v>-41133.072419467375</v>
      </c>
      <c r="CK169" s="199">
        <f t="shared" si="295"/>
        <v>-40997.894533952225</v>
      </c>
      <c r="CL169" s="199">
        <f t="shared" si="296"/>
        <v>-41974.134559695936</v>
      </c>
      <c r="CM169" s="199">
        <f t="shared" si="297"/>
        <v>-42275.956674180787</v>
      </c>
      <c r="CN169" s="199">
        <f t="shared" si="298"/>
        <v>-42022.542695594158</v>
      </c>
      <c r="CO169" s="199">
        <f t="shared" si="299"/>
        <v>-42879.600903159233</v>
      </c>
      <c r="CP169" s="199">
        <f t="shared" si="300"/>
        <v>-43100.788701282516</v>
      </c>
      <c r="CQ169" s="199">
        <f t="shared" si="301"/>
        <v>-42741.077728742464</v>
      </c>
      <c r="CR169" s="199">
        <f t="shared" si="302"/>
        <v>-42724.135936307539</v>
      </c>
      <c r="CS169" s="199">
        <f t="shared" si="303"/>
        <v>-44218.721957720911</v>
      </c>
      <c r="CT169" s="199">
        <f t="shared" si="304"/>
        <v>-43527.362254027124</v>
      </c>
      <c r="CU169" s="199">
        <f t="shared" si="305"/>
        <v>-44266.184368511975</v>
      </c>
      <c r="CV169" s="199">
        <f t="shared" si="306"/>
        <v>-44805.424394255686</v>
      </c>
      <c r="CW169" s="199">
        <f t="shared" si="307"/>
        <v>-44767.303965834348</v>
      </c>
      <c r="CX169" s="199">
        <f t="shared" si="308"/>
        <v>-44869.543991578044</v>
      </c>
      <c r="CY169" s="199">
        <f t="shared" si="309"/>
        <v>-44496.948194804034</v>
      </c>
      <c r="CZ169" s="199">
        <f t="shared" si="310"/>
        <v>-46480.053209106096</v>
      </c>
      <c r="DA169" s="199">
        <f t="shared" si="311"/>
        <v>-45470.875323590946</v>
      </c>
      <c r="DB169" s="199">
        <f t="shared" si="312"/>
        <v>-46047.195923199302</v>
      </c>
      <c r="DC169" s="199">
        <f t="shared" si="313"/>
        <v>-46349.018037684153</v>
      </c>
      <c r="DD169" s="199">
        <f t="shared" si="314"/>
        <v>-46619.182797409543</v>
      </c>
      <c r="DE169" s="199">
        <f t="shared" si="315"/>
        <v>-45745.182797409543</v>
      </c>
      <c r="DF169" s="199">
        <f t="shared" si="316"/>
        <v>-47422.839798895089</v>
      </c>
      <c r="DG169" s="199">
        <f t="shared" si="317"/>
        <v>-47521.811343517518</v>
      </c>
      <c r="DH169" s="199">
        <f t="shared" si="318"/>
        <v>-47549.83880347175</v>
      </c>
      <c r="DI169" s="199">
        <f t="shared" si="319"/>
        <v>-48385.43376914681</v>
      </c>
      <c r="DJ169" s="199">
        <f t="shared" si="320"/>
        <v>-48687.25588363166</v>
      </c>
      <c r="DK169" s="199">
        <f t="shared" si="321"/>
        <v>-49828.075354455454</v>
      </c>
      <c r="DL169" s="199">
        <f t="shared" si="322"/>
        <v>-49394.942923484952</v>
      </c>
      <c r="DM169" s="188"/>
      <c r="DN169" s="180"/>
    </row>
    <row r="170" spans="2:118" ht="15.4" x14ac:dyDescent="0.45">
      <c r="B170" s="246"/>
      <c r="C170" s="303">
        <f t="shared" si="323"/>
        <v>2034</v>
      </c>
      <c r="D170" s="304">
        <v>1</v>
      </c>
      <c r="E170" s="304">
        <v>1</v>
      </c>
      <c r="F170" s="304">
        <v>1</v>
      </c>
      <c r="G170" s="304">
        <v>1</v>
      </c>
      <c r="H170" s="304">
        <v>1</v>
      </c>
      <c r="I170" s="304">
        <v>1</v>
      </c>
      <c r="J170" s="304">
        <v>1</v>
      </c>
      <c r="K170" s="304">
        <v>1</v>
      </c>
      <c r="L170" s="304">
        <v>1</v>
      </c>
      <c r="M170" s="304">
        <v>1</v>
      </c>
      <c r="N170" s="304">
        <v>1</v>
      </c>
      <c r="O170" s="304">
        <v>1</v>
      </c>
      <c r="P170" s="39"/>
      <c r="Q170" s="247"/>
      <c r="X170" s="246"/>
      <c r="Y170" s="268">
        <v>5</v>
      </c>
      <c r="Z170" s="269">
        <v>0</v>
      </c>
      <c r="AA170" s="269">
        <v>-500</v>
      </c>
      <c r="AB170" s="269">
        <v>0</v>
      </c>
      <c r="AC170" s="269">
        <v>0</v>
      </c>
      <c r="AD170" s="269">
        <v>0</v>
      </c>
      <c r="AE170" s="269">
        <v>0</v>
      </c>
      <c r="AF170" s="269">
        <v>0</v>
      </c>
      <c r="AG170" s="269">
        <v>0</v>
      </c>
      <c r="AH170" s="269">
        <v>0</v>
      </c>
      <c r="AI170" s="269">
        <v>-500</v>
      </c>
      <c r="AJ170" s="269">
        <v>-500</v>
      </c>
      <c r="AK170" s="269">
        <v>-500</v>
      </c>
      <c r="AL170" s="269">
        <v>-500</v>
      </c>
      <c r="AM170" s="269">
        <v>0</v>
      </c>
      <c r="AN170" s="269">
        <v>0</v>
      </c>
      <c r="AO170" s="269">
        <v>-500</v>
      </c>
      <c r="AP170" s="269">
        <v>-500</v>
      </c>
      <c r="AQ170" s="269">
        <v>0</v>
      </c>
      <c r="AR170" s="269">
        <v>-335.49876419999998</v>
      </c>
      <c r="AS170" s="269">
        <v>-500</v>
      </c>
      <c r="AT170" s="269">
        <v>-500</v>
      </c>
      <c r="AU170" s="269">
        <v>0</v>
      </c>
      <c r="AV170" s="269">
        <v>0</v>
      </c>
      <c r="AW170" s="269">
        <v>-500</v>
      </c>
      <c r="AX170" s="269">
        <v>-500</v>
      </c>
      <c r="AY170" s="269">
        <v>-500</v>
      </c>
      <c r="AZ170" s="269">
        <v>-500</v>
      </c>
      <c r="BA170" s="269">
        <v>-500</v>
      </c>
      <c r="BB170" s="269">
        <v>0</v>
      </c>
      <c r="BC170" s="269">
        <v>-500</v>
      </c>
      <c r="BD170" s="39"/>
      <c r="BE170" s="493">
        <f t="shared" si="289"/>
        <v>-261.18329213999999</v>
      </c>
      <c r="BF170" s="494">
        <f t="shared" si="290"/>
        <v>-279.83924157857143</v>
      </c>
      <c r="BG170" s="273">
        <f t="shared" si="287"/>
        <v>-7835.4987641999996</v>
      </c>
      <c r="BH170" s="273">
        <v>0</v>
      </c>
      <c r="BI170" s="274">
        <f t="shared" si="291"/>
        <v>-7835.4987641999996</v>
      </c>
      <c r="BJ170" s="275">
        <f t="shared" si="292"/>
        <v>0</v>
      </c>
      <c r="CG170" s="192"/>
      <c r="CH170" s="198">
        <v>5</v>
      </c>
      <c r="CI170" s="199">
        <f t="shared" si="293"/>
        <v>-41529.22548868935</v>
      </c>
      <c r="CJ170" s="199">
        <f t="shared" si="294"/>
        <v>-40696.072419467375</v>
      </c>
      <c r="CK170" s="199">
        <f t="shared" si="295"/>
        <v>-40997.894533952225</v>
      </c>
      <c r="CL170" s="199">
        <f t="shared" si="296"/>
        <v>-41974.134559695936</v>
      </c>
      <c r="CM170" s="199">
        <f t="shared" si="297"/>
        <v>-42275.956674180787</v>
      </c>
      <c r="CN170" s="199">
        <f t="shared" si="298"/>
        <v>-42022.542695594158</v>
      </c>
      <c r="CO170" s="199">
        <f t="shared" si="299"/>
        <v>-42879.600903159233</v>
      </c>
      <c r="CP170" s="199">
        <f t="shared" si="300"/>
        <v>-43100.788701282516</v>
      </c>
      <c r="CQ170" s="199">
        <f t="shared" si="301"/>
        <v>-42741.077728742464</v>
      </c>
      <c r="CR170" s="199">
        <f t="shared" si="302"/>
        <v>-42287.135936307539</v>
      </c>
      <c r="CS170" s="199">
        <f t="shared" si="303"/>
        <v>-43781.721957720911</v>
      </c>
      <c r="CT170" s="199">
        <f t="shared" si="304"/>
        <v>-43090.362254027124</v>
      </c>
      <c r="CU170" s="199">
        <f t="shared" si="305"/>
        <v>-43829.184368511975</v>
      </c>
      <c r="CV170" s="199">
        <f t="shared" si="306"/>
        <v>-44805.424394255686</v>
      </c>
      <c r="CW170" s="199">
        <f t="shared" si="307"/>
        <v>-44767.303965834348</v>
      </c>
      <c r="CX170" s="199">
        <f t="shared" si="308"/>
        <v>-44432.543991578044</v>
      </c>
      <c r="CY170" s="199">
        <f t="shared" si="309"/>
        <v>-44059.948194804034</v>
      </c>
      <c r="CZ170" s="199">
        <f t="shared" si="310"/>
        <v>-46480.053209106096</v>
      </c>
      <c r="DA170" s="199">
        <f t="shared" si="311"/>
        <v>-45177.649403680145</v>
      </c>
      <c r="DB170" s="199">
        <f t="shared" si="312"/>
        <v>-45610.195923199302</v>
      </c>
      <c r="DC170" s="199">
        <f t="shared" si="313"/>
        <v>-45912.018037684153</v>
      </c>
      <c r="DD170" s="199">
        <f t="shared" si="314"/>
        <v>-46619.182797409543</v>
      </c>
      <c r="DE170" s="199">
        <f t="shared" si="315"/>
        <v>-45745.182797409543</v>
      </c>
      <c r="DF170" s="199">
        <f t="shared" si="316"/>
        <v>-46985.839798895089</v>
      </c>
      <c r="DG170" s="199">
        <f t="shared" si="317"/>
        <v>-47084.811343517518</v>
      </c>
      <c r="DH170" s="199">
        <f t="shared" si="318"/>
        <v>-47112.83880347175</v>
      </c>
      <c r="DI170" s="199">
        <f t="shared" si="319"/>
        <v>-47948.43376914681</v>
      </c>
      <c r="DJ170" s="199">
        <f t="shared" si="320"/>
        <v>-48250.25588363166</v>
      </c>
      <c r="DK170" s="199">
        <f t="shared" si="321"/>
        <v>-49828.075354455454</v>
      </c>
      <c r="DL170" s="199">
        <f t="shared" si="322"/>
        <v>-48957.942923484952</v>
      </c>
      <c r="DM170" s="188"/>
      <c r="DN170" s="180"/>
    </row>
    <row r="171" spans="2:118" ht="15.4" x14ac:dyDescent="0.45">
      <c r="B171" s="246"/>
      <c r="C171" s="303">
        <f t="shared" si="323"/>
        <v>2035</v>
      </c>
      <c r="D171" s="304">
        <v>1</v>
      </c>
      <c r="E171" s="304">
        <v>1</v>
      </c>
      <c r="F171" s="304">
        <v>1</v>
      </c>
      <c r="G171" s="304">
        <v>1</v>
      </c>
      <c r="H171" s="304">
        <v>1</v>
      </c>
      <c r="I171" s="304">
        <v>1</v>
      </c>
      <c r="J171" s="304">
        <v>1</v>
      </c>
      <c r="K171" s="304">
        <v>1</v>
      </c>
      <c r="L171" s="304">
        <v>1</v>
      </c>
      <c r="M171" s="304">
        <v>1</v>
      </c>
      <c r="N171" s="304">
        <v>1</v>
      </c>
      <c r="O171" s="304">
        <v>1</v>
      </c>
      <c r="P171" s="39"/>
      <c r="Q171" s="247"/>
      <c r="X171" s="246"/>
      <c r="Y171" s="268">
        <v>6</v>
      </c>
      <c r="Z171" s="269">
        <v>0</v>
      </c>
      <c r="AA171" s="269">
        <v>0</v>
      </c>
      <c r="AB171" s="269">
        <v>0</v>
      </c>
      <c r="AC171" s="269">
        <v>0</v>
      </c>
      <c r="AD171" s="269">
        <v>0</v>
      </c>
      <c r="AE171" s="269">
        <v>0</v>
      </c>
      <c r="AF171" s="269">
        <v>0</v>
      </c>
      <c r="AG171" s="269">
        <v>0</v>
      </c>
      <c r="AH171" s="269">
        <v>0</v>
      </c>
      <c r="AI171" s="269">
        <v>0</v>
      </c>
      <c r="AJ171" s="269">
        <v>-500</v>
      </c>
      <c r="AK171" s="269">
        <v>-500</v>
      </c>
      <c r="AL171" s="269">
        <v>0</v>
      </c>
      <c r="AM171" s="269">
        <v>0</v>
      </c>
      <c r="AN171" s="269">
        <v>0</v>
      </c>
      <c r="AO171" s="269">
        <v>-271.64520739</v>
      </c>
      <c r="AP171" s="269">
        <v>0</v>
      </c>
      <c r="AQ171" s="269">
        <v>0</v>
      </c>
      <c r="AR171" s="269">
        <v>0</v>
      </c>
      <c r="AS171" s="269">
        <v>0</v>
      </c>
      <c r="AT171" s="269">
        <v>-500</v>
      </c>
      <c r="AU171" s="269">
        <v>0</v>
      </c>
      <c r="AV171" s="269">
        <v>0</v>
      </c>
      <c r="AW171" s="269">
        <v>0</v>
      </c>
      <c r="AX171" s="269">
        <v>0</v>
      </c>
      <c r="AY171" s="269">
        <v>0</v>
      </c>
      <c r="AZ171" s="269">
        <v>-500</v>
      </c>
      <c r="BA171" s="269">
        <v>0</v>
      </c>
      <c r="BB171" s="269">
        <v>0</v>
      </c>
      <c r="BC171" s="269">
        <v>0</v>
      </c>
      <c r="BD171" s="39"/>
      <c r="BE171" s="493">
        <f t="shared" si="289"/>
        <v>-75.721506912999999</v>
      </c>
      <c r="BF171" s="494">
        <f t="shared" si="290"/>
        <v>-81.130185978214286</v>
      </c>
      <c r="BG171" s="273">
        <f t="shared" si="287"/>
        <v>-2271.64520739</v>
      </c>
      <c r="BH171" s="273">
        <v>0</v>
      </c>
      <c r="BI171" s="274">
        <f t="shared" si="291"/>
        <v>-2271.64520739</v>
      </c>
      <c r="BJ171" s="275">
        <f t="shared" si="292"/>
        <v>0</v>
      </c>
      <c r="CG171" s="192"/>
      <c r="CH171" s="198">
        <v>6</v>
      </c>
      <c r="CI171" s="199">
        <f t="shared" si="293"/>
        <v>-41529.22548868935</v>
      </c>
      <c r="CJ171" s="199">
        <f t="shared" si="294"/>
        <v>-40696.072419467375</v>
      </c>
      <c r="CK171" s="199">
        <f t="shared" si="295"/>
        <v>-40997.894533952225</v>
      </c>
      <c r="CL171" s="199">
        <f t="shared" si="296"/>
        <v>-41974.134559695936</v>
      </c>
      <c r="CM171" s="199">
        <f t="shared" si="297"/>
        <v>-42275.956674180787</v>
      </c>
      <c r="CN171" s="199">
        <f t="shared" si="298"/>
        <v>-42022.542695594158</v>
      </c>
      <c r="CO171" s="199">
        <f t="shared" si="299"/>
        <v>-42879.600903159233</v>
      </c>
      <c r="CP171" s="199">
        <f t="shared" si="300"/>
        <v>-43100.788701282516</v>
      </c>
      <c r="CQ171" s="199">
        <f t="shared" si="301"/>
        <v>-42741.077728742464</v>
      </c>
      <c r="CR171" s="199">
        <f t="shared" si="302"/>
        <v>-42287.135936307539</v>
      </c>
      <c r="CS171" s="199">
        <f t="shared" si="303"/>
        <v>-43344.721957720911</v>
      </c>
      <c r="CT171" s="199">
        <f t="shared" si="304"/>
        <v>-42653.362254027124</v>
      </c>
      <c r="CU171" s="199">
        <f t="shared" si="305"/>
        <v>-43829.184368511975</v>
      </c>
      <c r="CV171" s="199">
        <f t="shared" si="306"/>
        <v>-44805.424394255686</v>
      </c>
      <c r="CW171" s="199">
        <f t="shared" si="307"/>
        <v>-44767.303965834348</v>
      </c>
      <c r="CX171" s="199">
        <f t="shared" si="308"/>
        <v>-44195.126080319184</v>
      </c>
      <c r="CY171" s="199">
        <f t="shared" si="309"/>
        <v>-44059.948194804034</v>
      </c>
      <c r="CZ171" s="199">
        <f t="shared" si="310"/>
        <v>-46480.053209106096</v>
      </c>
      <c r="DA171" s="199">
        <f t="shared" si="311"/>
        <v>-45177.649403680145</v>
      </c>
      <c r="DB171" s="199">
        <f t="shared" si="312"/>
        <v>-45610.195923199302</v>
      </c>
      <c r="DC171" s="199">
        <f t="shared" si="313"/>
        <v>-45475.018037684153</v>
      </c>
      <c r="DD171" s="199">
        <f t="shared" si="314"/>
        <v>-46619.182797409543</v>
      </c>
      <c r="DE171" s="199">
        <f t="shared" si="315"/>
        <v>-45745.182797409543</v>
      </c>
      <c r="DF171" s="199">
        <f t="shared" si="316"/>
        <v>-46985.839798895089</v>
      </c>
      <c r="DG171" s="199">
        <f t="shared" si="317"/>
        <v>-47084.811343517518</v>
      </c>
      <c r="DH171" s="199">
        <f t="shared" si="318"/>
        <v>-47112.83880347175</v>
      </c>
      <c r="DI171" s="199">
        <f t="shared" si="319"/>
        <v>-47511.43376914681</v>
      </c>
      <c r="DJ171" s="199">
        <f t="shared" si="320"/>
        <v>-48250.25588363166</v>
      </c>
      <c r="DK171" s="199">
        <f t="shared" si="321"/>
        <v>-49828.075354455454</v>
      </c>
      <c r="DL171" s="199">
        <f t="shared" si="322"/>
        <v>-48957.942923484952</v>
      </c>
      <c r="DM171" s="188"/>
      <c r="DN171" s="180"/>
    </row>
    <row r="172" spans="2:118" ht="15.4" x14ac:dyDescent="0.45">
      <c r="B172" s="246"/>
      <c r="C172" s="303">
        <f t="shared" si="323"/>
        <v>2036</v>
      </c>
      <c r="D172" s="304">
        <v>1</v>
      </c>
      <c r="E172" s="304">
        <v>1</v>
      </c>
      <c r="F172" s="304">
        <v>1</v>
      </c>
      <c r="G172" s="304">
        <v>1</v>
      </c>
      <c r="H172" s="304">
        <v>1</v>
      </c>
      <c r="I172" s="304">
        <v>1</v>
      </c>
      <c r="J172" s="304">
        <v>1</v>
      </c>
      <c r="K172" s="304">
        <v>1</v>
      </c>
      <c r="L172" s="304">
        <v>1</v>
      </c>
      <c r="M172" s="304">
        <v>1</v>
      </c>
      <c r="N172" s="304">
        <v>1</v>
      </c>
      <c r="O172" s="304">
        <v>1</v>
      </c>
      <c r="P172" s="39"/>
      <c r="Q172" s="247"/>
      <c r="X172" s="246"/>
      <c r="Y172" s="268">
        <v>7</v>
      </c>
      <c r="Z172" s="269">
        <v>0</v>
      </c>
      <c r="AA172" s="269">
        <v>0</v>
      </c>
      <c r="AB172" s="269">
        <v>0</v>
      </c>
      <c r="AC172" s="269">
        <v>0</v>
      </c>
      <c r="AD172" s="269">
        <v>0</v>
      </c>
      <c r="AE172" s="269">
        <v>0</v>
      </c>
      <c r="AF172" s="269">
        <v>440</v>
      </c>
      <c r="AG172" s="269">
        <v>0</v>
      </c>
      <c r="AH172" s="269">
        <v>0</v>
      </c>
      <c r="AI172" s="269">
        <v>0</v>
      </c>
      <c r="AJ172" s="269">
        <v>0</v>
      </c>
      <c r="AK172" s="269">
        <v>0</v>
      </c>
      <c r="AL172" s="269">
        <v>0</v>
      </c>
      <c r="AM172" s="269">
        <v>0</v>
      </c>
      <c r="AN172" s="269">
        <v>0</v>
      </c>
      <c r="AO172" s="269">
        <v>0</v>
      </c>
      <c r="AP172" s="269">
        <v>0</v>
      </c>
      <c r="AQ172" s="269">
        <v>0</v>
      </c>
      <c r="AR172" s="269">
        <v>496.19112999999999</v>
      </c>
      <c r="AS172" s="269">
        <v>0</v>
      </c>
      <c r="AT172" s="269">
        <v>0</v>
      </c>
      <c r="AU172" s="269">
        <v>0</v>
      </c>
      <c r="AV172" s="269">
        <v>207.61774</v>
      </c>
      <c r="AW172" s="269">
        <v>0</v>
      </c>
      <c r="AX172" s="269">
        <v>496.19112999999999</v>
      </c>
      <c r="AY172" s="269">
        <v>0</v>
      </c>
      <c r="AZ172" s="269">
        <v>0</v>
      </c>
      <c r="BA172" s="269">
        <v>0</v>
      </c>
      <c r="BB172" s="269">
        <v>0</v>
      </c>
      <c r="BC172" s="269">
        <v>500</v>
      </c>
      <c r="BD172" s="39"/>
      <c r="BE172" s="493">
        <f t="shared" si="289"/>
        <v>71.333333333333329</v>
      </c>
      <c r="BF172" s="494">
        <f t="shared" si="290"/>
        <v>76.428571428571431</v>
      </c>
      <c r="BG172" s="273">
        <f t="shared" si="287"/>
        <v>2140</v>
      </c>
      <c r="BH172" s="273">
        <v>0</v>
      </c>
      <c r="BI172" s="274">
        <f t="shared" si="291"/>
        <v>0</v>
      </c>
      <c r="BJ172" s="275">
        <f t="shared" si="292"/>
        <v>2140</v>
      </c>
      <c r="CG172" s="192"/>
      <c r="CH172" s="198">
        <v>7</v>
      </c>
      <c r="CI172" s="199">
        <f t="shared" si="293"/>
        <v>-41529.22548868935</v>
      </c>
      <c r="CJ172" s="199">
        <f t="shared" si="294"/>
        <v>-40696.072419467375</v>
      </c>
      <c r="CK172" s="199">
        <f t="shared" si="295"/>
        <v>-40997.894533952225</v>
      </c>
      <c r="CL172" s="199">
        <f t="shared" si="296"/>
        <v>-41974.134559695936</v>
      </c>
      <c r="CM172" s="199">
        <f t="shared" si="297"/>
        <v>-42275.956674180787</v>
      </c>
      <c r="CN172" s="199">
        <f t="shared" si="298"/>
        <v>-42022.542695594158</v>
      </c>
      <c r="CO172" s="199">
        <f t="shared" si="299"/>
        <v>-43383.033397438412</v>
      </c>
      <c r="CP172" s="199">
        <f t="shared" si="300"/>
        <v>-43100.788701282516</v>
      </c>
      <c r="CQ172" s="199">
        <f t="shared" si="301"/>
        <v>-42741.077728742464</v>
      </c>
      <c r="CR172" s="199">
        <f t="shared" si="302"/>
        <v>-42287.135936307539</v>
      </c>
      <c r="CS172" s="199">
        <f t="shared" si="303"/>
        <v>-43344.721957720911</v>
      </c>
      <c r="CT172" s="199">
        <f t="shared" si="304"/>
        <v>-42653.362254027124</v>
      </c>
      <c r="CU172" s="199">
        <f t="shared" si="305"/>
        <v>-43829.184368511975</v>
      </c>
      <c r="CV172" s="199">
        <f t="shared" si="306"/>
        <v>-44805.424394255686</v>
      </c>
      <c r="CW172" s="199">
        <f t="shared" si="307"/>
        <v>-44767.303965834348</v>
      </c>
      <c r="CX172" s="199">
        <f t="shared" si="308"/>
        <v>-44195.126080319184</v>
      </c>
      <c r="CY172" s="199">
        <f t="shared" si="309"/>
        <v>-44059.948194804034</v>
      </c>
      <c r="CZ172" s="199">
        <f t="shared" si="310"/>
        <v>-46480.053209106096</v>
      </c>
      <c r="DA172" s="199">
        <f t="shared" si="311"/>
        <v>-45745.373808714467</v>
      </c>
      <c r="DB172" s="199">
        <f t="shared" si="312"/>
        <v>-45610.195923199302</v>
      </c>
      <c r="DC172" s="199">
        <f t="shared" si="313"/>
        <v>-45475.018037684153</v>
      </c>
      <c r="DD172" s="199">
        <f t="shared" si="314"/>
        <v>-46619.182797409543</v>
      </c>
      <c r="DE172" s="199">
        <f t="shared" si="315"/>
        <v>-45982.731699011376</v>
      </c>
      <c r="DF172" s="199">
        <f t="shared" si="316"/>
        <v>-46985.839798895089</v>
      </c>
      <c r="DG172" s="199">
        <f t="shared" si="317"/>
        <v>-47652.53574855184</v>
      </c>
      <c r="DH172" s="199">
        <f t="shared" si="318"/>
        <v>-47112.83880347175</v>
      </c>
      <c r="DI172" s="199">
        <f t="shared" si="319"/>
        <v>-47511.43376914681</v>
      </c>
      <c r="DJ172" s="199">
        <f t="shared" si="320"/>
        <v>-48250.25588363166</v>
      </c>
      <c r="DK172" s="199">
        <f t="shared" si="321"/>
        <v>-49828.075354455454</v>
      </c>
      <c r="DL172" s="199">
        <f t="shared" si="322"/>
        <v>-49530.025303347655</v>
      </c>
      <c r="DM172" s="188"/>
      <c r="DN172" s="180"/>
    </row>
    <row r="173" spans="2:118" ht="15.4" x14ac:dyDescent="0.45">
      <c r="B173" s="246"/>
      <c r="C173" s="303">
        <f t="shared" si="323"/>
        <v>2037</v>
      </c>
      <c r="D173" s="304">
        <v>1</v>
      </c>
      <c r="E173" s="304">
        <v>1</v>
      </c>
      <c r="F173" s="304">
        <v>1</v>
      </c>
      <c r="G173" s="304">
        <v>1</v>
      </c>
      <c r="H173" s="304">
        <v>1</v>
      </c>
      <c r="I173" s="304">
        <v>1</v>
      </c>
      <c r="J173" s="304">
        <v>1</v>
      </c>
      <c r="K173" s="304">
        <v>1</v>
      </c>
      <c r="L173" s="304">
        <v>1</v>
      </c>
      <c r="M173" s="304">
        <v>1</v>
      </c>
      <c r="N173" s="304">
        <v>1</v>
      </c>
      <c r="O173" s="304">
        <v>1</v>
      </c>
      <c r="P173" s="39"/>
      <c r="Q173" s="247"/>
      <c r="X173" s="246"/>
      <c r="Y173" s="268">
        <v>8</v>
      </c>
      <c r="Z173" s="269">
        <v>-500</v>
      </c>
      <c r="AA173" s="269">
        <v>0</v>
      </c>
      <c r="AB173" s="269">
        <v>0</v>
      </c>
      <c r="AC173" s="269">
        <v>0</v>
      </c>
      <c r="AD173" s="269">
        <v>0</v>
      </c>
      <c r="AE173" s="269">
        <v>0</v>
      </c>
      <c r="AF173" s="269">
        <v>0</v>
      </c>
      <c r="AG173" s="269">
        <v>0</v>
      </c>
      <c r="AH173" s="269">
        <v>-500</v>
      </c>
      <c r="AI173" s="269">
        <v>0</v>
      </c>
      <c r="AJ173" s="269">
        <v>0</v>
      </c>
      <c r="AK173" s="269">
        <v>0</v>
      </c>
      <c r="AL173" s="269">
        <v>0</v>
      </c>
      <c r="AM173" s="269">
        <v>0</v>
      </c>
      <c r="AN173" s="269">
        <v>0</v>
      </c>
      <c r="AO173" s="269">
        <v>-500</v>
      </c>
      <c r="AP173" s="269">
        <v>0</v>
      </c>
      <c r="AQ173" s="269">
        <v>0</v>
      </c>
      <c r="AR173" s="269">
        <v>0</v>
      </c>
      <c r="AS173" s="269">
        <v>0</v>
      </c>
      <c r="AT173" s="269">
        <v>0</v>
      </c>
      <c r="AU173" s="269">
        <v>0</v>
      </c>
      <c r="AV173" s="269">
        <v>496.19112999999999</v>
      </c>
      <c r="AW173" s="269">
        <v>0</v>
      </c>
      <c r="AX173" s="269">
        <v>88.569957500000001</v>
      </c>
      <c r="AY173" s="269">
        <v>0</v>
      </c>
      <c r="AZ173" s="269">
        <v>0</v>
      </c>
      <c r="BA173" s="269">
        <v>0</v>
      </c>
      <c r="BB173" s="269">
        <v>-500</v>
      </c>
      <c r="BC173" s="269">
        <v>0</v>
      </c>
      <c r="BD173" s="39"/>
      <c r="BE173" s="493">
        <f t="shared" si="289"/>
        <v>-47.174630416666666</v>
      </c>
      <c r="BF173" s="494">
        <f t="shared" si="290"/>
        <v>-32.687104017857145</v>
      </c>
      <c r="BG173" s="273">
        <f t="shared" ref="BG173:BG188" si="324">(SUMIF($Z$165:$BD$165,"Sat",$Z173:$BD173)+SUMIF($Z$165:$BD$165,"Sun",$Z173:$BD173))</f>
        <v>-1000</v>
      </c>
      <c r="BH173" s="273">
        <f t="shared" ref="BH173:BH188" si="325">(SUM($Z173:$BD173)-(SUMIF($Z$165:$BD$165,"Sat",$Z173:$BD173)+SUMIF($Z$165:$BD$165,"Sun",$Z173:$BD173)))</f>
        <v>-415.23891249999997</v>
      </c>
      <c r="BI173" s="274">
        <f t="shared" si="291"/>
        <v>-2000</v>
      </c>
      <c r="BJ173" s="275">
        <f t="shared" si="292"/>
        <v>584.76108750000003</v>
      </c>
      <c r="CG173" s="192"/>
      <c r="CH173" s="198">
        <v>8</v>
      </c>
      <c r="CI173" s="199">
        <f t="shared" si="293"/>
        <v>-41092.22548868935</v>
      </c>
      <c r="CJ173" s="199">
        <f t="shared" si="294"/>
        <v>-40696.072419467375</v>
      </c>
      <c r="CK173" s="199">
        <f t="shared" si="295"/>
        <v>-40997.894533952225</v>
      </c>
      <c r="CL173" s="199">
        <f t="shared" si="296"/>
        <v>-41974.134559695936</v>
      </c>
      <c r="CM173" s="199">
        <f t="shared" si="297"/>
        <v>-42275.956674180787</v>
      </c>
      <c r="CN173" s="199">
        <f t="shared" si="298"/>
        <v>-42022.542695594158</v>
      </c>
      <c r="CO173" s="199">
        <f t="shared" si="299"/>
        <v>-43383.033397438412</v>
      </c>
      <c r="CP173" s="199">
        <f t="shared" si="300"/>
        <v>-43100.788701282516</v>
      </c>
      <c r="CQ173" s="199">
        <f t="shared" si="301"/>
        <v>-42304.077728742464</v>
      </c>
      <c r="CR173" s="199">
        <f t="shared" si="302"/>
        <v>-42287.135936307539</v>
      </c>
      <c r="CS173" s="199">
        <f t="shared" si="303"/>
        <v>-43344.721957720911</v>
      </c>
      <c r="CT173" s="199">
        <f t="shared" si="304"/>
        <v>-42653.362254027124</v>
      </c>
      <c r="CU173" s="199">
        <f t="shared" si="305"/>
        <v>-43829.184368511975</v>
      </c>
      <c r="CV173" s="199">
        <f t="shared" si="306"/>
        <v>-44805.424394255686</v>
      </c>
      <c r="CW173" s="199">
        <f t="shared" si="307"/>
        <v>-44767.303965834348</v>
      </c>
      <c r="CX173" s="199">
        <f t="shared" si="308"/>
        <v>-43758.126080319184</v>
      </c>
      <c r="CY173" s="199">
        <f t="shared" si="309"/>
        <v>-44059.948194804034</v>
      </c>
      <c r="CZ173" s="199">
        <f t="shared" si="310"/>
        <v>-46480.053209106096</v>
      </c>
      <c r="DA173" s="199">
        <f t="shared" si="311"/>
        <v>-45745.373808714467</v>
      </c>
      <c r="DB173" s="199">
        <f t="shared" si="312"/>
        <v>-45610.195923199302</v>
      </c>
      <c r="DC173" s="199">
        <f t="shared" si="313"/>
        <v>-45475.018037684153</v>
      </c>
      <c r="DD173" s="199">
        <f t="shared" si="314"/>
        <v>-46619.182797409543</v>
      </c>
      <c r="DE173" s="199">
        <f t="shared" si="315"/>
        <v>-46550.456104045697</v>
      </c>
      <c r="DF173" s="199">
        <f t="shared" si="316"/>
        <v>-46985.839798895089</v>
      </c>
      <c r="DG173" s="199">
        <f t="shared" si="317"/>
        <v>-47753.874372693717</v>
      </c>
      <c r="DH173" s="199">
        <f t="shared" si="318"/>
        <v>-47112.83880347175</v>
      </c>
      <c r="DI173" s="199">
        <f t="shared" si="319"/>
        <v>-47511.43376914681</v>
      </c>
      <c r="DJ173" s="199">
        <f t="shared" si="320"/>
        <v>-48250.25588363166</v>
      </c>
      <c r="DK173" s="199">
        <f t="shared" si="321"/>
        <v>-49391.075354455454</v>
      </c>
      <c r="DL173" s="199">
        <f t="shared" si="322"/>
        <v>-49530.025303347655</v>
      </c>
      <c r="DM173" s="188"/>
      <c r="DN173" s="180"/>
    </row>
    <row r="174" spans="2:118" ht="15.4" x14ac:dyDescent="0.45">
      <c r="B174" s="246"/>
      <c r="C174" s="303">
        <f t="shared" si="323"/>
        <v>2038</v>
      </c>
      <c r="D174" s="304">
        <v>1</v>
      </c>
      <c r="E174" s="304">
        <v>1</v>
      </c>
      <c r="F174" s="304">
        <v>1</v>
      </c>
      <c r="G174" s="304">
        <v>1</v>
      </c>
      <c r="H174" s="304">
        <v>1</v>
      </c>
      <c r="I174" s="304">
        <v>1</v>
      </c>
      <c r="J174" s="304">
        <v>1</v>
      </c>
      <c r="K174" s="304">
        <v>1</v>
      </c>
      <c r="L174" s="304">
        <v>1</v>
      </c>
      <c r="M174" s="304">
        <v>1</v>
      </c>
      <c r="N174" s="304">
        <v>1</v>
      </c>
      <c r="O174" s="304">
        <v>1</v>
      </c>
      <c r="P174" s="39"/>
      <c r="Q174" s="247"/>
      <c r="X174" s="246"/>
      <c r="Y174" s="268">
        <v>9</v>
      </c>
      <c r="Z174" s="269">
        <v>-500</v>
      </c>
      <c r="AA174" s="269">
        <v>-500</v>
      </c>
      <c r="AB174" s="269">
        <v>0</v>
      </c>
      <c r="AC174" s="269">
        <v>-271.64520739</v>
      </c>
      <c r="AD174" s="269">
        <v>0</v>
      </c>
      <c r="AE174" s="269">
        <v>0</v>
      </c>
      <c r="AF174" s="269">
        <v>0</v>
      </c>
      <c r="AG174" s="269">
        <v>0</v>
      </c>
      <c r="AH174" s="269">
        <v>-500</v>
      </c>
      <c r="AI174" s="269">
        <v>0</v>
      </c>
      <c r="AJ174" s="269">
        <v>0</v>
      </c>
      <c r="AK174" s="269">
        <v>0</v>
      </c>
      <c r="AL174" s="269">
        <v>0</v>
      </c>
      <c r="AM174" s="269">
        <v>0</v>
      </c>
      <c r="AN174" s="269">
        <v>0</v>
      </c>
      <c r="AO174" s="269">
        <v>0</v>
      </c>
      <c r="AP174" s="269">
        <v>496.19112999999999</v>
      </c>
      <c r="AQ174" s="269">
        <v>-500</v>
      </c>
      <c r="AR174" s="269">
        <v>0</v>
      </c>
      <c r="AS174" s="269">
        <v>-500</v>
      </c>
      <c r="AT174" s="269">
        <v>0</v>
      </c>
      <c r="AU174" s="269">
        <v>0</v>
      </c>
      <c r="AV174" s="269">
        <v>496.19112999999999</v>
      </c>
      <c r="AW174" s="269">
        <v>0</v>
      </c>
      <c r="AX174" s="269">
        <v>496.19112999999999</v>
      </c>
      <c r="AY174" s="269">
        <v>0</v>
      </c>
      <c r="AZ174" s="269">
        <v>0</v>
      </c>
      <c r="BA174" s="269">
        <v>0</v>
      </c>
      <c r="BB174" s="269">
        <v>-272.72727272999998</v>
      </c>
      <c r="BC174" s="269">
        <v>-500</v>
      </c>
      <c r="BD174" s="39"/>
      <c r="BE174" s="493">
        <f t="shared" si="289"/>
        <v>-68.526636337333329</v>
      </c>
      <c r="BF174" s="494">
        <f t="shared" si="290"/>
        <v>-55.56425321857143</v>
      </c>
      <c r="BG174" s="273">
        <f t="shared" si="324"/>
        <v>-772.72727272999998</v>
      </c>
      <c r="BH174" s="273">
        <f t="shared" si="325"/>
        <v>-1283.07181739</v>
      </c>
      <c r="BI174" s="274">
        <f t="shared" si="291"/>
        <v>-3544.3724801200001</v>
      </c>
      <c r="BJ174" s="275">
        <f t="shared" si="292"/>
        <v>1488.57339</v>
      </c>
      <c r="CG174" s="192"/>
      <c r="CH174" s="198">
        <v>9</v>
      </c>
      <c r="CI174" s="199">
        <f t="shared" si="293"/>
        <v>-40655.22548868935</v>
      </c>
      <c r="CJ174" s="199">
        <f t="shared" si="294"/>
        <v>-40259.072419467375</v>
      </c>
      <c r="CK174" s="199">
        <f t="shared" si="295"/>
        <v>-40997.894533952225</v>
      </c>
      <c r="CL174" s="199">
        <f t="shared" si="296"/>
        <v>-41736.716648437075</v>
      </c>
      <c r="CM174" s="199">
        <f t="shared" si="297"/>
        <v>-42275.956674180787</v>
      </c>
      <c r="CN174" s="199">
        <f t="shared" si="298"/>
        <v>-42022.542695594158</v>
      </c>
      <c r="CO174" s="199">
        <f t="shared" si="299"/>
        <v>-43383.033397438412</v>
      </c>
      <c r="CP174" s="199">
        <f t="shared" si="300"/>
        <v>-43100.788701282516</v>
      </c>
      <c r="CQ174" s="199">
        <f t="shared" si="301"/>
        <v>-41867.077728742464</v>
      </c>
      <c r="CR174" s="199">
        <f t="shared" si="302"/>
        <v>-42287.135936307539</v>
      </c>
      <c r="CS174" s="199">
        <f t="shared" si="303"/>
        <v>-43344.721957720911</v>
      </c>
      <c r="CT174" s="199">
        <f t="shared" si="304"/>
        <v>-42653.362254027124</v>
      </c>
      <c r="CU174" s="199">
        <f t="shared" si="305"/>
        <v>-43829.184368511975</v>
      </c>
      <c r="CV174" s="199">
        <f t="shared" si="306"/>
        <v>-44805.424394255686</v>
      </c>
      <c r="CW174" s="199">
        <f t="shared" si="307"/>
        <v>-44767.303965834348</v>
      </c>
      <c r="CX174" s="199">
        <f t="shared" si="308"/>
        <v>-43758.126080319184</v>
      </c>
      <c r="CY174" s="199">
        <f t="shared" si="309"/>
        <v>-44627.672599838355</v>
      </c>
      <c r="CZ174" s="199">
        <f t="shared" si="310"/>
        <v>-46043.053209106096</v>
      </c>
      <c r="DA174" s="199">
        <f t="shared" si="311"/>
        <v>-45745.373808714467</v>
      </c>
      <c r="DB174" s="199">
        <f t="shared" si="312"/>
        <v>-45173.195923199302</v>
      </c>
      <c r="DC174" s="199">
        <f t="shared" si="313"/>
        <v>-45475.018037684153</v>
      </c>
      <c r="DD174" s="199">
        <f t="shared" si="314"/>
        <v>-46619.182797409543</v>
      </c>
      <c r="DE174" s="199">
        <f t="shared" si="315"/>
        <v>-47118.180509080019</v>
      </c>
      <c r="DF174" s="199">
        <f t="shared" si="316"/>
        <v>-46985.839798895089</v>
      </c>
      <c r="DG174" s="199">
        <f t="shared" si="317"/>
        <v>-48321.598777728039</v>
      </c>
      <c r="DH174" s="199">
        <f t="shared" si="318"/>
        <v>-47112.83880347175</v>
      </c>
      <c r="DI174" s="199">
        <f t="shared" si="319"/>
        <v>-47511.43376914681</v>
      </c>
      <c r="DJ174" s="199">
        <f t="shared" si="320"/>
        <v>-48250.25588363166</v>
      </c>
      <c r="DK174" s="199">
        <f t="shared" si="321"/>
        <v>-49152.711718089435</v>
      </c>
      <c r="DL174" s="199">
        <f t="shared" si="322"/>
        <v>-49093.025303347655</v>
      </c>
      <c r="DM174" s="188"/>
      <c r="DN174" s="180"/>
    </row>
    <row r="175" spans="2:118" ht="15.4" x14ac:dyDescent="0.45">
      <c r="B175" s="246"/>
      <c r="C175" s="303">
        <f t="shared" si="323"/>
        <v>2039</v>
      </c>
      <c r="D175" s="304">
        <v>1</v>
      </c>
      <c r="E175" s="304">
        <v>1</v>
      </c>
      <c r="F175" s="304">
        <v>1</v>
      </c>
      <c r="G175" s="304">
        <v>1</v>
      </c>
      <c r="H175" s="304">
        <v>1</v>
      </c>
      <c r="I175" s="304">
        <v>1</v>
      </c>
      <c r="J175" s="304">
        <v>1</v>
      </c>
      <c r="K175" s="304">
        <v>1</v>
      </c>
      <c r="L175" s="304">
        <v>1</v>
      </c>
      <c r="M175" s="304">
        <v>1</v>
      </c>
      <c r="N175" s="304">
        <v>1</v>
      </c>
      <c r="O175" s="304">
        <v>1</v>
      </c>
      <c r="P175" s="39"/>
      <c r="Q175" s="247"/>
      <c r="X175" s="246"/>
      <c r="Y175" s="268">
        <v>10</v>
      </c>
      <c r="Z175" s="269">
        <v>-500</v>
      </c>
      <c r="AA175" s="269">
        <v>0</v>
      </c>
      <c r="AB175" s="269">
        <v>0</v>
      </c>
      <c r="AC175" s="269">
        <v>0</v>
      </c>
      <c r="AD175" s="269">
        <v>0</v>
      </c>
      <c r="AE175" s="269">
        <v>0</v>
      </c>
      <c r="AF175" s="269">
        <v>-500</v>
      </c>
      <c r="AG175" s="269">
        <v>0</v>
      </c>
      <c r="AH175" s="269">
        <v>0</v>
      </c>
      <c r="AI175" s="269">
        <v>0</v>
      </c>
      <c r="AJ175" s="269">
        <v>0</v>
      </c>
      <c r="AK175" s="269">
        <v>0</v>
      </c>
      <c r="AL175" s="269">
        <v>0</v>
      </c>
      <c r="AM175" s="269">
        <v>0</v>
      </c>
      <c r="AN175" s="269">
        <v>-500</v>
      </c>
      <c r="AO175" s="269">
        <v>0</v>
      </c>
      <c r="AP175" s="269">
        <v>383.80887000000001</v>
      </c>
      <c r="AQ175" s="269">
        <v>-500</v>
      </c>
      <c r="AR175" s="269">
        <v>-500</v>
      </c>
      <c r="AS175" s="269">
        <v>0</v>
      </c>
      <c r="AT175" s="269">
        <v>0</v>
      </c>
      <c r="AU175" s="269">
        <v>0</v>
      </c>
      <c r="AV175" s="269">
        <v>0</v>
      </c>
      <c r="AW175" s="269">
        <v>0</v>
      </c>
      <c r="AX175" s="269">
        <v>0</v>
      </c>
      <c r="AY175" s="269">
        <v>144.7610875</v>
      </c>
      <c r="AZ175" s="269">
        <v>0</v>
      </c>
      <c r="BA175" s="269">
        <v>0</v>
      </c>
      <c r="BB175" s="269">
        <v>-500</v>
      </c>
      <c r="BC175" s="269">
        <v>-500</v>
      </c>
      <c r="BD175" s="39"/>
      <c r="BE175" s="493">
        <f t="shared" si="289"/>
        <v>-99.047668083333335</v>
      </c>
      <c r="BF175" s="494">
        <f t="shared" si="290"/>
        <v>-88.265358660714284</v>
      </c>
      <c r="BG175" s="273">
        <f t="shared" si="324"/>
        <v>-2000</v>
      </c>
      <c r="BH175" s="273">
        <f t="shared" si="325"/>
        <v>-971.43004250000013</v>
      </c>
      <c r="BI175" s="274">
        <f t="shared" si="291"/>
        <v>-3500</v>
      </c>
      <c r="BJ175" s="275">
        <f t="shared" si="292"/>
        <v>528.56995749999999</v>
      </c>
      <c r="CG175" s="192"/>
      <c r="CH175" s="198">
        <v>10</v>
      </c>
      <c r="CI175" s="199">
        <f t="shared" si="293"/>
        <v>-40218.22548868935</v>
      </c>
      <c r="CJ175" s="199">
        <f t="shared" si="294"/>
        <v>-40259.072419467375</v>
      </c>
      <c r="CK175" s="199">
        <f t="shared" si="295"/>
        <v>-40997.894533952225</v>
      </c>
      <c r="CL175" s="199">
        <f t="shared" si="296"/>
        <v>-41736.716648437075</v>
      </c>
      <c r="CM175" s="199">
        <f t="shared" si="297"/>
        <v>-42275.956674180787</v>
      </c>
      <c r="CN175" s="199">
        <f t="shared" si="298"/>
        <v>-42022.542695594158</v>
      </c>
      <c r="CO175" s="199">
        <f t="shared" si="299"/>
        <v>-42946.033397438412</v>
      </c>
      <c r="CP175" s="199">
        <f t="shared" si="300"/>
        <v>-43100.788701282516</v>
      </c>
      <c r="CQ175" s="199">
        <f t="shared" si="301"/>
        <v>-41867.077728742464</v>
      </c>
      <c r="CR175" s="199">
        <f t="shared" si="302"/>
        <v>-42287.135936307539</v>
      </c>
      <c r="CS175" s="199">
        <f t="shared" si="303"/>
        <v>-43344.721957720911</v>
      </c>
      <c r="CT175" s="199">
        <f t="shared" si="304"/>
        <v>-42653.362254027124</v>
      </c>
      <c r="CU175" s="199">
        <f t="shared" si="305"/>
        <v>-43829.184368511975</v>
      </c>
      <c r="CV175" s="199">
        <f t="shared" si="306"/>
        <v>-44805.424394255686</v>
      </c>
      <c r="CW175" s="199">
        <f t="shared" si="307"/>
        <v>-44330.303965834348</v>
      </c>
      <c r="CX175" s="199">
        <f t="shared" si="308"/>
        <v>-43758.126080319184</v>
      </c>
      <c r="CY175" s="199">
        <f t="shared" si="309"/>
        <v>-45066.813183362385</v>
      </c>
      <c r="CZ175" s="199">
        <f t="shared" si="310"/>
        <v>-45606.053209106096</v>
      </c>
      <c r="DA175" s="199">
        <f t="shared" si="311"/>
        <v>-45308.373808714467</v>
      </c>
      <c r="DB175" s="199">
        <f t="shared" si="312"/>
        <v>-45173.195923199302</v>
      </c>
      <c r="DC175" s="199">
        <f t="shared" si="313"/>
        <v>-45475.018037684153</v>
      </c>
      <c r="DD175" s="199">
        <f t="shared" si="314"/>
        <v>-46619.182797409543</v>
      </c>
      <c r="DE175" s="199">
        <f t="shared" si="315"/>
        <v>-47118.180509080019</v>
      </c>
      <c r="DF175" s="199">
        <f t="shared" si="316"/>
        <v>-46985.839798895089</v>
      </c>
      <c r="DG175" s="199">
        <f t="shared" si="317"/>
        <v>-48321.598777728039</v>
      </c>
      <c r="DH175" s="199">
        <f t="shared" si="318"/>
        <v>-47278.469338368777</v>
      </c>
      <c r="DI175" s="199">
        <f t="shared" si="319"/>
        <v>-47511.43376914681</v>
      </c>
      <c r="DJ175" s="199">
        <f t="shared" si="320"/>
        <v>-48250.25588363166</v>
      </c>
      <c r="DK175" s="199">
        <f t="shared" si="321"/>
        <v>-48715.711718089435</v>
      </c>
      <c r="DL175" s="199">
        <f t="shared" si="322"/>
        <v>-48656.025303347655</v>
      </c>
      <c r="DM175" s="188"/>
      <c r="DN175" s="180"/>
    </row>
    <row r="176" spans="2:118" ht="15.4" x14ac:dyDescent="0.45">
      <c r="B176" s="246"/>
      <c r="C176" s="303">
        <f t="shared" si="323"/>
        <v>2040</v>
      </c>
      <c r="D176" s="304">
        <v>1</v>
      </c>
      <c r="E176" s="304">
        <v>1</v>
      </c>
      <c r="F176" s="304">
        <v>1</v>
      </c>
      <c r="G176" s="304">
        <v>1</v>
      </c>
      <c r="H176" s="304">
        <v>1</v>
      </c>
      <c r="I176" s="304">
        <v>1</v>
      </c>
      <c r="J176" s="304">
        <v>1</v>
      </c>
      <c r="K176" s="304">
        <v>1</v>
      </c>
      <c r="L176" s="304">
        <v>1</v>
      </c>
      <c r="M176" s="304">
        <v>1</v>
      </c>
      <c r="N176" s="304">
        <v>1</v>
      </c>
      <c r="O176" s="304">
        <v>1</v>
      </c>
      <c r="P176" s="39"/>
      <c r="Q176" s="247"/>
      <c r="X176" s="246"/>
      <c r="Y176" s="268">
        <v>11</v>
      </c>
      <c r="Z176" s="269">
        <v>-500</v>
      </c>
      <c r="AA176" s="269">
        <v>0</v>
      </c>
      <c r="AB176" s="269">
        <v>0</v>
      </c>
      <c r="AC176" s="269">
        <v>-500</v>
      </c>
      <c r="AD176" s="269">
        <v>-271.64520739</v>
      </c>
      <c r="AE176" s="269">
        <v>-136.36363635999999</v>
      </c>
      <c r="AF176" s="269">
        <v>-500</v>
      </c>
      <c r="AG176" s="269">
        <v>0</v>
      </c>
      <c r="AH176" s="269">
        <v>-136.36363635999999</v>
      </c>
      <c r="AI176" s="269">
        <v>0</v>
      </c>
      <c r="AJ176" s="269">
        <v>0</v>
      </c>
      <c r="AK176" s="269">
        <v>0</v>
      </c>
      <c r="AL176" s="269">
        <v>0</v>
      </c>
      <c r="AM176" s="269">
        <v>-500</v>
      </c>
      <c r="AN176" s="269">
        <v>0</v>
      </c>
      <c r="AO176" s="269">
        <v>0</v>
      </c>
      <c r="AP176" s="269">
        <v>0</v>
      </c>
      <c r="AQ176" s="269">
        <v>-500</v>
      </c>
      <c r="AR176" s="269">
        <v>-500</v>
      </c>
      <c r="AS176" s="269">
        <v>0</v>
      </c>
      <c r="AT176" s="269">
        <v>0</v>
      </c>
      <c r="AU176" s="269">
        <v>0</v>
      </c>
      <c r="AV176" s="269">
        <v>0</v>
      </c>
      <c r="AW176" s="269">
        <v>0</v>
      </c>
      <c r="AX176" s="269">
        <v>-500</v>
      </c>
      <c r="AY176" s="269">
        <v>496.19112999999999</v>
      </c>
      <c r="AZ176" s="269">
        <v>0</v>
      </c>
      <c r="BA176" s="269">
        <v>0</v>
      </c>
      <c r="BB176" s="269">
        <v>-500</v>
      </c>
      <c r="BC176" s="269">
        <v>-500</v>
      </c>
      <c r="BD176" s="39"/>
      <c r="BE176" s="493">
        <f t="shared" si="289"/>
        <v>-151.60604500366665</v>
      </c>
      <c r="BF176" s="494">
        <f t="shared" si="290"/>
        <v>-144.5779053610714</v>
      </c>
      <c r="BG176" s="273">
        <f t="shared" si="324"/>
        <v>-2000</v>
      </c>
      <c r="BH176" s="273">
        <f t="shared" si="325"/>
        <v>-2548.1813501099996</v>
      </c>
      <c r="BI176" s="274">
        <f t="shared" si="291"/>
        <v>-5044.3724801099997</v>
      </c>
      <c r="BJ176" s="275">
        <f t="shared" si="292"/>
        <v>496.19112999999999</v>
      </c>
      <c r="CG176" s="192"/>
      <c r="CH176" s="198">
        <v>11</v>
      </c>
      <c r="CI176" s="199">
        <f t="shared" si="293"/>
        <v>-39781.22548868935</v>
      </c>
      <c r="CJ176" s="199">
        <f t="shared" si="294"/>
        <v>-40259.072419467375</v>
      </c>
      <c r="CK176" s="199">
        <f t="shared" si="295"/>
        <v>-40997.894533952225</v>
      </c>
      <c r="CL176" s="199">
        <f t="shared" si="296"/>
        <v>-41299.716648437075</v>
      </c>
      <c r="CM176" s="199">
        <f t="shared" si="297"/>
        <v>-42038.538762921926</v>
      </c>
      <c r="CN176" s="199">
        <f t="shared" si="298"/>
        <v>-41903.360877415522</v>
      </c>
      <c r="CO176" s="199">
        <f t="shared" si="299"/>
        <v>-42509.033397438412</v>
      </c>
      <c r="CP176" s="199">
        <f t="shared" si="300"/>
        <v>-43100.788701282516</v>
      </c>
      <c r="CQ176" s="199">
        <f t="shared" si="301"/>
        <v>-41747.895910563828</v>
      </c>
      <c r="CR176" s="199">
        <f t="shared" si="302"/>
        <v>-42287.135936307539</v>
      </c>
      <c r="CS176" s="199">
        <f t="shared" si="303"/>
        <v>-43344.721957720911</v>
      </c>
      <c r="CT176" s="199">
        <f t="shared" si="304"/>
        <v>-42653.362254027124</v>
      </c>
      <c r="CU176" s="199">
        <f t="shared" si="305"/>
        <v>-43829.184368511975</v>
      </c>
      <c r="CV176" s="199">
        <f t="shared" si="306"/>
        <v>-44368.424394255686</v>
      </c>
      <c r="CW176" s="199">
        <f t="shared" si="307"/>
        <v>-44330.303965834348</v>
      </c>
      <c r="CX176" s="199">
        <f t="shared" si="308"/>
        <v>-43758.126080319184</v>
      </c>
      <c r="CY176" s="199">
        <f t="shared" si="309"/>
        <v>-45066.813183362385</v>
      </c>
      <c r="CZ176" s="199">
        <f t="shared" si="310"/>
        <v>-45169.053209106096</v>
      </c>
      <c r="DA176" s="199">
        <f t="shared" si="311"/>
        <v>-44871.373808714467</v>
      </c>
      <c r="DB176" s="199">
        <f t="shared" si="312"/>
        <v>-45173.195923199302</v>
      </c>
      <c r="DC176" s="199">
        <f t="shared" si="313"/>
        <v>-45475.018037684153</v>
      </c>
      <c r="DD176" s="199">
        <f t="shared" si="314"/>
        <v>-46619.182797409543</v>
      </c>
      <c r="DE176" s="199">
        <f t="shared" si="315"/>
        <v>-47118.180509080019</v>
      </c>
      <c r="DF176" s="199">
        <f t="shared" si="316"/>
        <v>-46985.839798895089</v>
      </c>
      <c r="DG176" s="199">
        <f t="shared" si="317"/>
        <v>-47884.598777728039</v>
      </c>
      <c r="DH176" s="199">
        <f t="shared" si="318"/>
        <v>-47846.193743403099</v>
      </c>
      <c r="DI176" s="199">
        <f t="shared" si="319"/>
        <v>-47511.43376914681</v>
      </c>
      <c r="DJ176" s="199">
        <f t="shared" si="320"/>
        <v>-48250.25588363166</v>
      </c>
      <c r="DK176" s="199">
        <f t="shared" si="321"/>
        <v>-48278.711718089435</v>
      </c>
      <c r="DL176" s="199">
        <f t="shared" si="322"/>
        <v>-48219.025303347655</v>
      </c>
      <c r="DM176" s="188"/>
      <c r="DN176" s="180"/>
    </row>
    <row r="177" spans="2:118" ht="15.4" x14ac:dyDescent="0.45">
      <c r="B177" s="246"/>
      <c r="C177" s="303">
        <f t="shared" si="323"/>
        <v>2041</v>
      </c>
      <c r="D177" s="304">
        <v>1</v>
      </c>
      <c r="E177" s="304">
        <v>1</v>
      </c>
      <c r="F177" s="304">
        <v>1</v>
      </c>
      <c r="G177" s="304">
        <v>1</v>
      </c>
      <c r="H177" s="304">
        <v>1</v>
      </c>
      <c r="I177" s="304">
        <v>1</v>
      </c>
      <c r="J177" s="304">
        <v>1</v>
      </c>
      <c r="K177" s="304">
        <v>1</v>
      </c>
      <c r="L177" s="304">
        <v>1</v>
      </c>
      <c r="M177" s="304">
        <v>1</v>
      </c>
      <c r="N177" s="304">
        <v>1</v>
      </c>
      <c r="O177" s="304">
        <v>1</v>
      </c>
      <c r="P177" s="39"/>
      <c r="Q177" s="247"/>
      <c r="X177" s="246"/>
      <c r="Y177" s="268">
        <v>12</v>
      </c>
      <c r="Z177" s="269">
        <v>243.45221749999999</v>
      </c>
      <c r="AA177" s="269">
        <v>0</v>
      </c>
      <c r="AB177" s="269">
        <v>0</v>
      </c>
      <c r="AC177" s="269">
        <v>-500</v>
      </c>
      <c r="AD177" s="269">
        <v>-500</v>
      </c>
      <c r="AE177" s="269">
        <v>-500</v>
      </c>
      <c r="AF177" s="269">
        <v>-500</v>
      </c>
      <c r="AG177" s="269">
        <v>-500</v>
      </c>
      <c r="AH177" s="269">
        <v>0</v>
      </c>
      <c r="AI177" s="269">
        <v>0</v>
      </c>
      <c r="AJ177" s="269">
        <v>-136.36363635999999</v>
      </c>
      <c r="AK177" s="269">
        <v>0</v>
      </c>
      <c r="AL177" s="269">
        <v>0</v>
      </c>
      <c r="AM177" s="269">
        <v>-500</v>
      </c>
      <c r="AN177" s="269">
        <v>0</v>
      </c>
      <c r="AO177" s="269">
        <v>0</v>
      </c>
      <c r="AP177" s="269">
        <v>0</v>
      </c>
      <c r="AQ177" s="269">
        <v>-500</v>
      </c>
      <c r="AR177" s="269">
        <v>0</v>
      </c>
      <c r="AS177" s="269">
        <v>0</v>
      </c>
      <c r="AT177" s="269">
        <v>0</v>
      </c>
      <c r="AU177" s="269">
        <v>0</v>
      </c>
      <c r="AV177" s="269">
        <v>-500</v>
      </c>
      <c r="AW177" s="269">
        <v>0</v>
      </c>
      <c r="AX177" s="269">
        <v>-500</v>
      </c>
      <c r="AY177" s="269">
        <v>0</v>
      </c>
      <c r="AZ177" s="269">
        <v>-271.64520739</v>
      </c>
      <c r="BA177" s="269">
        <v>496.19112999999999</v>
      </c>
      <c r="BB177" s="269">
        <v>-500</v>
      </c>
      <c r="BC177" s="269">
        <v>0</v>
      </c>
      <c r="BD177" s="39"/>
      <c r="BE177" s="493">
        <f t="shared" si="289"/>
        <v>-155.61218320833331</v>
      </c>
      <c r="BF177" s="494">
        <f t="shared" si="290"/>
        <v>-175.42206120535712</v>
      </c>
      <c r="BG177" s="273">
        <f t="shared" si="324"/>
        <v>-1260.3566525000001</v>
      </c>
      <c r="BH177" s="273">
        <f t="shared" si="325"/>
        <v>-3408.0088437499994</v>
      </c>
      <c r="BI177" s="274">
        <f t="shared" si="291"/>
        <v>-5408.0088437499999</v>
      </c>
      <c r="BJ177" s="275">
        <f t="shared" si="292"/>
        <v>739.6433475</v>
      </c>
      <c r="CG177" s="192"/>
      <c r="CH177" s="198">
        <v>12</v>
      </c>
      <c r="CI177" s="199">
        <f t="shared" si="293"/>
        <v>-40059.774936629852</v>
      </c>
      <c r="CJ177" s="199">
        <f t="shared" si="294"/>
        <v>-40259.072419467375</v>
      </c>
      <c r="CK177" s="199">
        <f t="shared" si="295"/>
        <v>-40997.894533952225</v>
      </c>
      <c r="CL177" s="199">
        <f t="shared" si="296"/>
        <v>-40862.716648437075</v>
      </c>
      <c r="CM177" s="199">
        <f t="shared" si="297"/>
        <v>-41601.538762921926</v>
      </c>
      <c r="CN177" s="199">
        <f t="shared" si="298"/>
        <v>-41466.360877415522</v>
      </c>
      <c r="CO177" s="199">
        <f t="shared" si="299"/>
        <v>-42072.033397438412</v>
      </c>
      <c r="CP177" s="199">
        <f t="shared" si="300"/>
        <v>-42663.788701282516</v>
      </c>
      <c r="CQ177" s="199">
        <f t="shared" si="301"/>
        <v>-41747.895910563828</v>
      </c>
      <c r="CR177" s="199">
        <f t="shared" si="302"/>
        <v>-42287.135936307539</v>
      </c>
      <c r="CS177" s="199">
        <f t="shared" si="303"/>
        <v>-43225.540139542274</v>
      </c>
      <c r="CT177" s="199">
        <f t="shared" si="304"/>
        <v>-42653.362254027124</v>
      </c>
      <c r="CU177" s="199">
        <f t="shared" si="305"/>
        <v>-43829.184368511975</v>
      </c>
      <c r="CV177" s="199">
        <f t="shared" si="306"/>
        <v>-43931.424394255686</v>
      </c>
      <c r="CW177" s="199">
        <f t="shared" si="307"/>
        <v>-44330.303965834348</v>
      </c>
      <c r="CX177" s="199">
        <f t="shared" si="308"/>
        <v>-43758.126080319184</v>
      </c>
      <c r="CY177" s="199">
        <f t="shared" si="309"/>
        <v>-45066.813183362385</v>
      </c>
      <c r="CZ177" s="199">
        <f t="shared" si="310"/>
        <v>-44732.053209106096</v>
      </c>
      <c r="DA177" s="199">
        <f t="shared" si="311"/>
        <v>-44871.373808714467</v>
      </c>
      <c r="DB177" s="199">
        <f t="shared" si="312"/>
        <v>-45173.195923199302</v>
      </c>
      <c r="DC177" s="199">
        <f t="shared" si="313"/>
        <v>-45475.018037684153</v>
      </c>
      <c r="DD177" s="199">
        <f t="shared" si="314"/>
        <v>-46619.182797409543</v>
      </c>
      <c r="DE177" s="199">
        <f t="shared" si="315"/>
        <v>-46681.180509080019</v>
      </c>
      <c r="DF177" s="199">
        <f t="shared" si="316"/>
        <v>-46985.839798895089</v>
      </c>
      <c r="DG177" s="199">
        <f t="shared" si="317"/>
        <v>-47447.598777728039</v>
      </c>
      <c r="DH177" s="199">
        <f t="shared" si="318"/>
        <v>-47846.193743403099</v>
      </c>
      <c r="DI177" s="199">
        <f t="shared" si="319"/>
        <v>-47274.015857887949</v>
      </c>
      <c r="DJ177" s="199">
        <f t="shared" si="320"/>
        <v>-48817.980288665982</v>
      </c>
      <c r="DK177" s="199">
        <f t="shared" si="321"/>
        <v>-47841.711718089435</v>
      </c>
      <c r="DL177" s="199">
        <f t="shared" si="322"/>
        <v>-48219.025303347655</v>
      </c>
      <c r="DM177" s="188"/>
      <c r="DN177" s="180"/>
    </row>
    <row r="178" spans="2:118" ht="15.75" customHeight="1" x14ac:dyDescent="0.45">
      <c r="B178" s="246"/>
      <c r="C178" s="303">
        <f t="shared" si="323"/>
        <v>2042</v>
      </c>
      <c r="D178" s="304">
        <v>1</v>
      </c>
      <c r="E178" s="304">
        <v>1</v>
      </c>
      <c r="F178" s="304">
        <v>1</v>
      </c>
      <c r="G178" s="304">
        <v>1</v>
      </c>
      <c r="H178" s="304">
        <v>1</v>
      </c>
      <c r="I178" s="304">
        <v>1</v>
      </c>
      <c r="J178" s="304">
        <v>1</v>
      </c>
      <c r="K178" s="304">
        <v>1</v>
      </c>
      <c r="L178" s="304">
        <v>1</v>
      </c>
      <c r="M178" s="304">
        <v>1</v>
      </c>
      <c r="N178" s="304">
        <v>1</v>
      </c>
      <c r="O178" s="304">
        <v>1</v>
      </c>
      <c r="P178" s="39"/>
      <c r="Q178" s="247"/>
      <c r="X178" s="246"/>
      <c r="Y178" s="268">
        <v>13</v>
      </c>
      <c r="Z178" s="269">
        <v>-500</v>
      </c>
      <c r="AA178" s="269">
        <v>0</v>
      </c>
      <c r="AB178" s="269">
        <v>-500</v>
      </c>
      <c r="AC178" s="269">
        <v>0</v>
      </c>
      <c r="AD178" s="269">
        <v>-500</v>
      </c>
      <c r="AE178" s="269">
        <v>-500</v>
      </c>
      <c r="AF178" s="269">
        <v>-271.64520739</v>
      </c>
      <c r="AG178" s="269">
        <v>-500</v>
      </c>
      <c r="AH178" s="269">
        <v>0</v>
      </c>
      <c r="AI178" s="269">
        <v>0</v>
      </c>
      <c r="AJ178" s="269">
        <v>-500</v>
      </c>
      <c r="AK178" s="269">
        <v>0</v>
      </c>
      <c r="AL178" s="269">
        <v>-500</v>
      </c>
      <c r="AM178" s="269">
        <v>0</v>
      </c>
      <c r="AN178" s="269">
        <v>-500</v>
      </c>
      <c r="AO178" s="269">
        <v>0</v>
      </c>
      <c r="AP178" s="269">
        <v>-500</v>
      </c>
      <c r="AQ178" s="269">
        <v>0</v>
      </c>
      <c r="AR178" s="269">
        <v>0</v>
      </c>
      <c r="AS178" s="269">
        <v>0</v>
      </c>
      <c r="AT178" s="269">
        <v>0</v>
      </c>
      <c r="AU178" s="269">
        <v>0</v>
      </c>
      <c r="AV178" s="269">
        <v>-500</v>
      </c>
      <c r="AW178" s="269">
        <v>-500</v>
      </c>
      <c r="AX178" s="269">
        <v>-500</v>
      </c>
      <c r="AY178" s="269">
        <v>-500</v>
      </c>
      <c r="AZ178" s="269">
        <v>0</v>
      </c>
      <c r="BA178" s="269">
        <v>-500</v>
      </c>
      <c r="BB178" s="269">
        <v>0</v>
      </c>
      <c r="BC178" s="269">
        <v>0</v>
      </c>
      <c r="BD178" s="39"/>
      <c r="BE178" s="493">
        <f t="shared" si="289"/>
        <v>-242.38817357966667</v>
      </c>
      <c r="BF178" s="494">
        <f t="shared" si="290"/>
        <v>-241.84447169250001</v>
      </c>
      <c r="BG178" s="273">
        <f t="shared" si="324"/>
        <v>-2271.64520739</v>
      </c>
      <c r="BH178" s="273">
        <f t="shared" si="325"/>
        <v>-5000</v>
      </c>
      <c r="BI178" s="274">
        <f t="shared" si="291"/>
        <v>-7271.64520739</v>
      </c>
      <c r="BJ178" s="275">
        <f t="shared" si="292"/>
        <v>0</v>
      </c>
      <c r="CG178" s="192"/>
      <c r="CH178" s="198">
        <v>13</v>
      </c>
      <c r="CI178" s="199">
        <f t="shared" si="293"/>
        <v>-39622.774936629852</v>
      </c>
      <c r="CJ178" s="199">
        <f t="shared" si="294"/>
        <v>-40259.072419467375</v>
      </c>
      <c r="CK178" s="199">
        <f t="shared" si="295"/>
        <v>-40560.894533952225</v>
      </c>
      <c r="CL178" s="199">
        <f t="shared" si="296"/>
        <v>-40862.716648437075</v>
      </c>
      <c r="CM178" s="199">
        <f t="shared" si="297"/>
        <v>-41164.538762921926</v>
      </c>
      <c r="CN178" s="199">
        <f t="shared" si="298"/>
        <v>-41029.360877415522</v>
      </c>
      <c r="CO178" s="199">
        <f t="shared" si="299"/>
        <v>-41834.615486179551</v>
      </c>
      <c r="CP178" s="199">
        <f t="shared" si="300"/>
        <v>-42226.788701282516</v>
      </c>
      <c r="CQ178" s="199">
        <f t="shared" si="301"/>
        <v>-41747.895910563828</v>
      </c>
      <c r="CR178" s="199">
        <f t="shared" si="302"/>
        <v>-42287.135936307539</v>
      </c>
      <c r="CS178" s="199">
        <f t="shared" si="303"/>
        <v>-42788.540139542274</v>
      </c>
      <c r="CT178" s="199">
        <f t="shared" si="304"/>
        <v>-42653.362254027124</v>
      </c>
      <c r="CU178" s="199">
        <f t="shared" si="305"/>
        <v>-43392.184368511975</v>
      </c>
      <c r="CV178" s="199">
        <f t="shared" si="306"/>
        <v>-43931.424394255686</v>
      </c>
      <c r="CW178" s="199">
        <f t="shared" si="307"/>
        <v>-43893.303965834348</v>
      </c>
      <c r="CX178" s="199">
        <f t="shared" si="308"/>
        <v>-43758.126080319184</v>
      </c>
      <c r="CY178" s="199">
        <f t="shared" si="309"/>
        <v>-44629.813183362385</v>
      </c>
      <c r="CZ178" s="199">
        <f t="shared" si="310"/>
        <v>-44732.053209106096</v>
      </c>
      <c r="DA178" s="199">
        <f t="shared" si="311"/>
        <v>-44871.373808714467</v>
      </c>
      <c r="DB178" s="199">
        <f t="shared" si="312"/>
        <v>-45173.195923199302</v>
      </c>
      <c r="DC178" s="199">
        <f t="shared" si="313"/>
        <v>-45475.018037684153</v>
      </c>
      <c r="DD178" s="199">
        <f t="shared" si="314"/>
        <v>-46619.182797409543</v>
      </c>
      <c r="DE178" s="199">
        <f t="shared" si="315"/>
        <v>-46244.180509080019</v>
      </c>
      <c r="DF178" s="199">
        <f t="shared" si="316"/>
        <v>-46548.839798895089</v>
      </c>
      <c r="DG178" s="199">
        <f t="shared" si="317"/>
        <v>-47010.598777728039</v>
      </c>
      <c r="DH178" s="199">
        <f t="shared" si="318"/>
        <v>-47409.193743403099</v>
      </c>
      <c r="DI178" s="199">
        <f t="shared" si="319"/>
        <v>-47274.015857887949</v>
      </c>
      <c r="DJ178" s="199">
        <f t="shared" si="320"/>
        <v>-48380.980288665982</v>
      </c>
      <c r="DK178" s="199">
        <f t="shared" si="321"/>
        <v>-47841.711718089435</v>
      </c>
      <c r="DL178" s="199">
        <f t="shared" si="322"/>
        <v>-48219.025303347655</v>
      </c>
      <c r="DM178" s="188"/>
      <c r="DN178" s="180"/>
    </row>
    <row r="179" spans="2:118" ht="15.75" customHeight="1" x14ac:dyDescent="0.45">
      <c r="B179" s="246"/>
      <c r="C179" s="303">
        <f t="shared" si="323"/>
        <v>2043</v>
      </c>
      <c r="D179" s="304">
        <v>1</v>
      </c>
      <c r="E179" s="304">
        <v>1</v>
      </c>
      <c r="F179" s="304">
        <v>1</v>
      </c>
      <c r="G179" s="304">
        <v>1</v>
      </c>
      <c r="H179" s="304">
        <v>1</v>
      </c>
      <c r="I179" s="304">
        <v>1</v>
      </c>
      <c r="J179" s="304">
        <v>1</v>
      </c>
      <c r="K179" s="304">
        <v>1</v>
      </c>
      <c r="L179" s="304">
        <v>1</v>
      </c>
      <c r="M179" s="304">
        <v>1</v>
      </c>
      <c r="N179" s="304">
        <v>1</v>
      </c>
      <c r="O179" s="304">
        <v>1</v>
      </c>
      <c r="P179" s="39"/>
      <c r="Q179" s="247"/>
      <c r="X179" s="246"/>
      <c r="Y179" s="268">
        <v>14</v>
      </c>
      <c r="Z179" s="269">
        <v>0</v>
      </c>
      <c r="AA179" s="269">
        <v>-500</v>
      </c>
      <c r="AB179" s="269">
        <v>-500</v>
      </c>
      <c r="AC179" s="269">
        <v>-500</v>
      </c>
      <c r="AD179" s="269">
        <v>-500</v>
      </c>
      <c r="AE179" s="269">
        <v>0</v>
      </c>
      <c r="AF179" s="269">
        <v>-500</v>
      </c>
      <c r="AG179" s="269">
        <v>-500</v>
      </c>
      <c r="AH179" s="269">
        <v>0</v>
      </c>
      <c r="AI179" s="269">
        <v>-271.64520739</v>
      </c>
      <c r="AJ179" s="269">
        <v>-500</v>
      </c>
      <c r="AK179" s="269">
        <v>0</v>
      </c>
      <c r="AL179" s="269">
        <v>-500</v>
      </c>
      <c r="AM179" s="269">
        <v>0</v>
      </c>
      <c r="AN179" s="269">
        <v>-500</v>
      </c>
      <c r="AO179" s="269">
        <v>0</v>
      </c>
      <c r="AP179" s="269">
        <v>-500</v>
      </c>
      <c r="AQ179" s="269">
        <v>-271.64520739</v>
      </c>
      <c r="AR179" s="269">
        <v>0</v>
      </c>
      <c r="AS179" s="269">
        <v>0</v>
      </c>
      <c r="AT179" s="269">
        <v>0</v>
      </c>
      <c r="AU179" s="269">
        <v>0</v>
      </c>
      <c r="AV179" s="269">
        <v>-500</v>
      </c>
      <c r="AW179" s="269">
        <v>-500</v>
      </c>
      <c r="AX179" s="269">
        <v>-500</v>
      </c>
      <c r="AY179" s="269">
        <v>-500</v>
      </c>
      <c r="AZ179" s="269">
        <v>0</v>
      </c>
      <c r="BA179" s="269">
        <v>0</v>
      </c>
      <c r="BB179" s="269">
        <v>0</v>
      </c>
      <c r="BC179" s="269">
        <v>0</v>
      </c>
      <c r="BD179" s="39"/>
      <c r="BE179" s="493">
        <f t="shared" si="289"/>
        <v>-251.443013826</v>
      </c>
      <c r="BF179" s="494">
        <f t="shared" si="290"/>
        <v>-269.40322909928574</v>
      </c>
      <c r="BG179" s="273">
        <f t="shared" si="324"/>
        <v>-1500</v>
      </c>
      <c r="BH179" s="273">
        <f t="shared" si="325"/>
        <v>-6043.29041478</v>
      </c>
      <c r="BI179" s="274">
        <f t="shared" si="291"/>
        <v>-7543.29041478</v>
      </c>
      <c r="BJ179" s="275">
        <f t="shared" si="292"/>
        <v>0</v>
      </c>
      <c r="CG179" s="192"/>
      <c r="CH179" s="198">
        <v>14</v>
      </c>
      <c r="CI179" s="199">
        <f t="shared" si="293"/>
        <v>-39622.774936629852</v>
      </c>
      <c r="CJ179" s="199">
        <f t="shared" si="294"/>
        <v>-39822.072419467375</v>
      </c>
      <c r="CK179" s="199">
        <f t="shared" si="295"/>
        <v>-40123.894533952225</v>
      </c>
      <c r="CL179" s="199">
        <f t="shared" si="296"/>
        <v>-40425.716648437075</v>
      </c>
      <c r="CM179" s="199">
        <f t="shared" si="297"/>
        <v>-40727.538762921926</v>
      </c>
      <c r="CN179" s="199">
        <f t="shared" si="298"/>
        <v>-41029.360877415522</v>
      </c>
      <c r="CO179" s="199">
        <f t="shared" si="299"/>
        <v>-41397.615486179551</v>
      </c>
      <c r="CP179" s="199">
        <f t="shared" si="300"/>
        <v>-41789.788701282516</v>
      </c>
      <c r="CQ179" s="199">
        <f t="shared" si="301"/>
        <v>-41747.895910563828</v>
      </c>
      <c r="CR179" s="199">
        <f t="shared" si="302"/>
        <v>-42049.718025048678</v>
      </c>
      <c r="CS179" s="199">
        <f t="shared" si="303"/>
        <v>-42351.540139542274</v>
      </c>
      <c r="CT179" s="199">
        <f t="shared" si="304"/>
        <v>-42653.362254027124</v>
      </c>
      <c r="CU179" s="199">
        <f t="shared" si="305"/>
        <v>-42955.184368511975</v>
      </c>
      <c r="CV179" s="199">
        <f t="shared" si="306"/>
        <v>-43931.424394255686</v>
      </c>
      <c r="CW179" s="199">
        <f t="shared" si="307"/>
        <v>-43456.303965834348</v>
      </c>
      <c r="CX179" s="199">
        <f t="shared" si="308"/>
        <v>-43758.126080319184</v>
      </c>
      <c r="CY179" s="199">
        <f t="shared" si="309"/>
        <v>-44192.813183362385</v>
      </c>
      <c r="CZ179" s="199">
        <f t="shared" si="310"/>
        <v>-44494.635297847235</v>
      </c>
      <c r="DA179" s="199">
        <f t="shared" si="311"/>
        <v>-44871.373808714467</v>
      </c>
      <c r="DB179" s="199">
        <f t="shared" si="312"/>
        <v>-45173.195923199302</v>
      </c>
      <c r="DC179" s="199">
        <f t="shared" si="313"/>
        <v>-45475.018037684153</v>
      </c>
      <c r="DD179" s="199">
        <f t="shared" si="314"/>
        <v>-46619.182797409543</v>
      </c>
      <c r="DE179" s="199">
        <f t="shared" si="315"/>
        <v>-45807.180509080019</v>
      </c>
      <c r="DF179" s="199">
        <f t="shared" si="316"/>
        <v>-46111.839798895089</v>
      </c>
      <c r="DG179" s="199">
        <f t="shared" si="317"/>
        <v>-46573.598777728039</v>
      </c>
      <c r="DH179" s="199">
        <f t="shared" si="318"/>
        <v>-46972.193743403099</v>
      </c>
      <c r="DI179" s="199">
        <f t="shared" si="319"/>
        <v>-47274.015857887949</v>
      </c>
      <c r="DJ179" s="199">
        <f t="shared" si="320"/>
        <v>-48380.980288665982</v>
      </c>
      <c r="DK179" s="199">
        <f t="shared" si="321"/>
        <v>-47841.711718089435</v>
      </c>
      <c r="DL179" s="199">
        <f t="shared" si="322"/>
        <v>-48219.025303347655</v>
      </c>
      <c r="DM179" s="188"/>
      <c r="DN179" s="180"/>
    </row>
    <row r="180" spans="2:118" ht="15.75" customHeight="1" x14ac:dyDescent="0.45">
      <c r="B180" s="246"/>
      <c r="C180" s="303">
        <f t="shared" si="323"/>
        <v>2044</v>
      </c>
      <c r="D180" s="304">
        <v>1</v>
      </c>
      <c r="E180" s="304">
        <v>1</v>
      </c>
      <c r="F180" s="304">
        <v>1</v>
      </c>
      <c r="G180" s="304">
        <v>1</v>
      </c>
      <c r="H180" s="304">
        <v>1</v>
      </c>
      <c r="I180" s="304">
        <v>1</v>
      </c>
      <c r="J180" s="304">
        <v>1</v>
      </c>
      <c r="K180" s="304">
        <v>1</v>
      </c>
      <c r="L180" s="304">
        <v>1</v>
      </c>
      <c r="M180" s="304">
        <v>1</v>
      </c>
      <c r="N180" s="304">
        <v>1</v>
      </c>
      <c r="O180" s="304">
        <v>1</v>
      </c>
      <c r="P180" s="39"/>
      <c r="Q180" s="247"/>
      <c r="X180" s="246"/>
      <c r="Y180" s="268">
        <v>15</v>
      </c>
      <c r="Z180" s="269">
        <v>0</v>
      </c>
      <c r="AA180" s="269">
        <v>0</v>
      </c>
      <c r="AB180" s="269">
        <v>0</v>
      </c>
      <c r="AC180" s="269">
        <v>0</v>
      </c>
      <c r="AD180" s="269">
        <v>0</v>
      </c>
      <c r="AE180" s="269">
        <v>0</v>
      </c>
      <c r="AF180" s="269">
        <v>0</v>
      </c>
      <c r="AG180" s="269">
        <v>0</v>
      </c>
      <c r="AH180" s="269">
        <v>0</v>
      </c>
      <c r="AI180" s="269">
        <v>0</v>
      </c>
      <c r="AJ180" s="269">
        <v>0</v>
      </c>
      <c r="AK180" s="269">
        <v>0</v>
      </c>
      <c r="AL180" s="269">
        <v>0</v>
      </c>
      <c r="AM180" s="269">
        <v>0</v>
      </c>
      <c r="AN180" s="269">
        <v>0</v>
      </c>
      <c r="AO180" s="269">
        <v>0</v>
      </c>
      <c r="AP180" s="269">
        <v>0</v>
      </c>
      <c r="AQ180" s="269">
        <v>0</v>
      </c>
      <c r="AR180" s="269">
        <v>0</v>
      </c>
      <c r="AS180" s="269">
        <v>0</v>
      </c>
      <c r="AT180" s="269">
        <v>0</v>
      </c>
      <c r="AU180" s="269">
        <v>0</v>
      </c>
      <c r="AV180" s="269">
        <v>0</v>
      </c>
      <c r="AW180" s="269">
        <v>0</v>
      </c>
      <c r="AX180" s="269">
        <v>0</v>
      </c>
      <c r="AY180" s="269">
        <v>0</v>
      </c>
      <c r="AZ180" s="269">
        <v>0</v>
      </c>
      <c r="BA180" s="269">
        <v>0</v>
      </c>
      <c r="BB180" s="269">
        <v>0</v>
      </c>
      <c r="BC180" s="269">
        <v>0</v>
      </c>
      <c r="BD180" s="39"/>
      <c r="BE180" s="493">
        <f t="shared" si="289"/>
        <v>0</v>
      </c>
      <c r="BF180" s="494">
        <f t="shared" si="290"/>
        <v>0</v>
      </c>
      <c r="BG180" s="273">
        <f t="shared" si="324"/>
        <v>0</v>
      </c>
      <c r="BH180" s="273">
        <f t="shared" si="325"/>
        <v>0</v>
      </c>
      <c r="BI180" s="274">
        <f t="shared" si="291"/>
        <v>0</v>
      </c>
      <c r="BJ180" s="275">
        <f t="shared" si="292"/>
        <v>0</v>
      </c>
      <c r="CG180" s="192"/>
      <c r="CH180" s="198">
        <v>15</v>
      </c>
      <c r="CI180" s="199">
        <f t="shared" si="293"/>
        <v>-39622.774936629852</v>
      </c>
      <c r="CJ180" s="199">
        <f t="shared" si="294"/>
        <v>-39822.072419467375</v>
      </c>
      <c r="CK180" s="199">
        <f t="shared" si="295"/>
        <v>-40123.894533952225</v>
      </c>
      <c r="CL180" s="199">
        <f t="shared" si="296"/>
        <v>-40425.716648437075</v>
      </c>
      <c r="CM180" s="199">
        <f t="shared" si="297"/>
        <v>-40727.538762921926</v>
      </c>
      <c r="CN180" s="199">
        <f t="shared" si="298"/>
        <v>-41029.360877415522</v>
      </c>
      <c r="CO180" s="199">
        <f t="shared" si="299"/>
        <v>-41397.615486179551</v>
      </c>
      <c r="CP180" s="199">
        <f t="shared" si="300"/>
        <v>-41789.788701282516</v>
      </c>
      <c r="CQ180" s="199">
        <f t="shared" si="301"/>
        <v>-41747.895910563828</v>
      </c>
      <c r="CR180" s="199">
        <f t="shared" si="302"/>
        <v>-42049.718025048678</v>
      </c>
      <c r="CS180" s="199">
        <f t="shared" si="303"/>
        <v>-42351.540139542274</v>
      </c>
      <c r="CT180" s="199">
        <f t="shared" si="304"/>
        <v>-42653.362254027124</v>
      </c>
      <c r="CU180" s="199">
        <f t="shared" si="305"/>
        <v>-42955.184368511975</v>
      </c>
      <c r="CV180" s="199">
        <f t="shared" si="306"/>
        <v>-43931.424394255686</v>
      </c>
      <c r="CW180" s="199">
        <f t="shared" si="307"/>
        <v>-43456.303965834348</v>
      </c>
      <c r="CX180" s="199">
        <f t="shared" si="308"/>
        <v>-43758.126080319184</v>
      </c>
      <c r="CY180" s="199">
        <f t="shared" si="309"/>
        <v>-44192.813183362385</v>
      </c>
      <c r="CZ180" s="199">
        <f t="shared" si="310"/>
        <v>-44494.635297847235</v>
      </c>
      <c r="DA180" s="199">
        <f t="shared" si="311"/>
        <v>-44871.373808714467</v>
      </c>
      <c r="DB180" s="199">
        <f t="shared" si="312"/>
        <v>-45173.195923199302</v>
      </c>
      <c r="DC180" s="199">
        <f t="shared" si="313"/>
        <v>-45475.018037684153</v>
      </c>
      <c r="DD180" s="199">
        <f t="shared" si="314"/>
        <v>-46619.182797409543</v>
      </c>
      <c r="DE180" s="199">
        <f t="shared" si="315"/>
        <v>-45807.180509080019</v>
      </c>
      <c r="DF180" s="199">
        <f t="shared" si="316"/>
        <v>-46111.839798895089</v>
      </c>
      <c r="DG180" s="199">
        <f t="shared" si="317"/>
        <v>-46573.598777728039</v>
      </c>
      <c r="DH180" s="199">
        <f t="shared" si="318"/>
        <v>-46972.193743403099</v>
      </c>
      <c r="DI180" s="199">
        <f t="shared" si="319"/>
        <v>-47274.015857887949</v>
      </c>
      <c r="DJ180" s="199">
        <f t="shared" si="320"/>
        <v>-48380.980288665982</v>
      </c>
      <c r="DK180" s="199">
        <f t="shared" si="321"/>
        <v>-47841.711718089435</v>
      </c>
      <c r="DL180" s="199">
        <f t="shared" si="322"/>
        <v>-48219.025303347655</v>
      </c>
      <c r="DM180" s="188"/>
      <c r="DN180" s="180"/>
    </row>
    <row r="181" spans="2:118" ht="15.75" customHeight="1" x14ac:dyDescent="0.45">
      <c r="B181" s="246"/>
      <c r="C181" s="303">
        <f t="shared" si="323"/>
        <v>2045</v>
      </c>
      <c r="D181" s="304">
        <v>1</v>
      </c>
      <c r="E181" s="304">
        <v>1</v>
      </c>
      <c r="F181" s="304">
        <v>1</v>
      </c>
      <c r="G181" s="304">
        <v>1</v>
      </c>
      <c r="H181" s="304">
        <v>1</v>
      </c>
      <c r="I181" s="304">
        <v>1</v>
      </c>
      <c r="J181" s="304">
        <v>1</v>
      </c>
      <c r="K181" s="304">
        <v>1</v>
      </c>
      <c r="L181" s="304">
        <v>1</v>
      </c>
      <c r="M181" s="304">
        <v>1</v>
      </c>
      <c r="N181" s="304">
        <v>1</v>
      </c>
      <c r="O181" s="304">
        <v>1</v>
      </c>
      <c r="P181" s="39"/>
      <c r="Q181" s="247"/>
      <c r="X181" s="246"/>
      <c r="Y181" s="268">
        <v>16</v>
      </c>
      <c r="Z181" s="269">
        <v>0</v>
      </c>
      <c r="AA181" s="269">
        <v>0</v>
      </c>
      <c r="AB181" s="269">
        <v>0</v>
      </c>
      <c r="AC181" s="269">
        <v>0</v>
      </c>
      <c r="AD181" s="269">
        <v>0</v>
      </c>
      <c r="AE181" s="269">
        <v>0</v>
      </c>
      <c r="AF181" s="269">
        <v>0</v>
      </c>
      <c r="AG181" s="269">
        <v>0</v>
      </c>
      <c r="AH181" s="269">
        <v>0</v>
      </c>
      <c r="AI181" s="269">
        <v>0</v>
      </c>
      <c r="AJ181" s="269">
        <v>0</v>
      </c>
      <c r="AK181" s="269">
        <v>0</v>
      </c>
      <c r="AL181" s="269">
        <v>0</v>
      </c>
      <c r="AM181" s="269">
        <v>0</v>
      </c>
      <c r="AN181" s="269">
        <v>0</v>
      </c>
      <c r="AO181" s="269">
        <v>0</v>
      </c>
      <c r="AP181" s="269">
        <v>0</v>
      </c>
      <c r="AQ181" s="269">
        <v>0</v>
      </c>
      <c r="AR181" s="269">
        <v>0</v>
      </c>
      <c r="AS181" s="269">
        <v>0</v>
      </c>
      <c r="AT181" s="269">
        <v>496.19112999999999</v>
      </c>
      <c r="AU181" s="269">
        <v>0</v>
      </c>
      <c r="AV181" s="269">
        <v>0</v>
      </c>
      <c r="AW181" s="269">
        <v>0</v>
      </c>
      <c r="AX181" s="269">
        <v>0</v>
      </c>
      <c r="AY181" s="269">
        <v>0</v>
      </c>
      <c r="AZ181" s="269">
        <v>0</v>
      </c>
      <c r="BA181" s="269">
        <v>0</v>
      </c>
      <c r="BB181" s="269">
        <v>0</v>
      </c>
      <c r="BC181" s="269">
        <v>0</v>
      </c>
      <c r="BD181" s="39"/>
      <c r="BE181" s="493">
        <f t="shared" si="289"/>
        <v>16.539704333333333</v>
      </c>
      <c r="BF181" s="494">
        <f t="shared" si="290"/>
        <v>17.721111785714285</v>
      </c>
      <c r="BG181" s="273">
        <f t="shared" si="324"/>
        <v>496.19112999999999</v>
      </c>
      <c r="BH181" s="273">
        <f t="shared" si="325"/>
        <v>0</v>
      </c>
      <c r="BI181" s="274">
        <f t="shared" si="291"/>
        <v>0</v>
      </c>
      <c r="BJ181" s="275">
        <f t="shared" si="292"/>
        <v>496.19112999999999</v>
      </c>
      <c r="CG181" s="192"/>
      <c r="CH181" s="198">
        <v>16</v>
      </c>
      <c r="CI181" s="199">
        <f t="shared" si="293"/>
        <v>-39622.774936629852</v>
      </c>
      <c r="CJ181" s="199">
        <f t="shared" si="294"/>
        <v>-39822.072419467375</v>
      </c>
      <c r="CK181" s="199">
        <f t="shared" si="295"/>
        <v>-40123.894533952225</v>
      </c>
      <c r="CL181" s="199">
        <f t="shared" si="296"/>
        <v>-40425.716648437075</v>
      </c>
      <c r="CM181" s="199">
        <f t="shared" si="297"/>
        <v>-40727.538762921926</v>
      </c>
      <c r="CN181" s="199">
        <f t="shared" si="298"/>
        <v>-41029.360877415522</v>
      </c>
      <c r="CO181" s="199">
        <f t="shared" si="299"/>
        <v>-41397.615486179551</v>
      </c>
      <c r="CP181" s="199">
        <f t="shared" si="300"/>
        <v>-41789.788701282516</v>
      </c>
      <c r="CQ181" s="199">
        <f t="shared" si="301"/>
        <v>-41747.895910563828</v>
      </c>
      <c r="CR181" s="199">
        <f t="shared" si="302"/>
        <v>-42049.718025048678</v>
      </c>
      <c r="CS181" s="199">
        <f t="shared" si="303"/>
        <v>-42351.540139542274</v>
      </c>
      <c r="CT181" s="199">
        <f t="shared" si="304"/>
        <v>-42653.362254027124</v>
      </c>
      <c r="CU181" s="199">
        <f t="shared" si="305"/>
        <v>-42955.184368511975</v>
      </c>
      <c r="CV181" s="199">
        <f t="shared" si="306"/>
        <v>-43931.424394255686</v>
      </c>
      <c r="CW181" s="199">
        <f t="shared" si="307"/>
        <v>-43456.303965834348</v>
      </c>
      <c r="CX181" s="199">
        <f t="shared" si="308"/>
        <v>-43758.126080319184</v>
      </c>
      <c r="CY181" s="199">
        <f t="shared" si="309"/>
        <v>-44192.813183362385</v>
      </c>
      <c r="CZ181" s="199">
        <f t="shared" si="310"/>
        <v>-44494.635297847235</v>
      </c>
      <c r="DA181" s="199">
        <f t="shared" si="311"/>
        <v>-44871.373808714467</v>
      </c>
      <c r="DB181" s="199">
        <f t="shared" si="312"/>
        <v>-45173.195923199302</v>
      </c>
      <c r="DC181" s="199">
        <f t="shared" si="313"/>
        <v>-46042.742442718474</v>
      </c>
      <c r="DD181" s="199">
        <f t="shared" si="314"/>
        <v>-46619.182797409543</v>
      </c>
      <c r="DE181" s="199">
        <f t="shared" si="315"/>
        <v>-45807.180509080019</v>
      </c>
      <c r="DF181" s="199">
        <f t="shared" si="316"/>
        <v>-46111.839798895089</v>
      </c>
      <c r="DG181" s="199">
        <f t="shared" si="317"/>
        <v>-46573.598777728039</v>
      </c>
      <c r="DH181" s="199">
        <f t="shared" si="318"/>
        <v>-46972.193743403099</v>
      </c>
      <c r="DI181" s="199">
        <f t="shared" si="319"/>
        <v>-47274.015857887949</v>
      </c>
      <c r="DJ181" s="199">
        <f t="shared" si="320"/>
        <v>-48380.980288665982</v>
      </c>
      <c r="DK181" s="199">
        <f t="shared" si="321"/>
        <v>-47841.711718089435</v>
      </c>
      <c r="DL181" s="199">
        <f t="shared" si="322"/>
        <v>-48219.025303347655</v>
      </c>
      <c r="DM181" s="188"/>
      <c r="DN181" s="180"/>
    </row>
    <row r="182" spans="2:118" ht="15.75" customHeight="1" x14ac:dyDescent="0.45">
      <c r="B182" s="246"/>
      <c r="C182" s="303">
        <f t="shared" si="323"/>
        <v>2046</v>
      </c>
      <c r="D182" s="304">
        <v>1</v>
      </c>
      <c r="E182" s="304">
        <v>1</v>
      </c>
      <c r="F182" s="304">
        <v>1</v>
      </c>
      <c r="G182" s="304">
        <v>1</v>
      </c>
      <c r="H182" s="304">
        <v>1</v>
      </c>
      <c r="I182" s="304">
        <v>1</v>
      </c>
      <c r="J182" s="304">
        <v>1</v>
      </c>
      <c r="K182" s="304">
        <v>1</v>
      </c>
      <c r="L182" s="304">
        <v>1</v>
      </c>
      <c r="M182" s="304">
        <v>1</v>
      </c>
      <c r="N182" s="304">
        <v>1</v>
      </c>
      <c r="O182" s="304">
        <v>1</v>
      </c>
      <c r="P182" s="39"/>
      <c r="Q182" s="247"/>
      <c r="X182" s="246"/>
      <c r="Y182" s="268">
        <v>17</v>
      </c>
      <c r="Z182" s="269">
        <v>0</v>
      </c>
      <c r="AA182" s="269">
        <v>500</v>
      </c>
      <c r="AB182" s="269">
        <v>500</v>
      </c>
      <c r="AC182" s="269">
        <v>500</v>
      </c>
      <c r="AD182" s="269">
        <v>500</v>
      </c>
      <c r="AE182" s="269">
        <v>499.04778249999998</v>
      </c>
      <c r="AF182" s="269">
        <v>0</v>
      </c>
      <c r="AG182" s="269">
        <v>0</v>
      </c>
      <c r="AH182" s="269">
        <v>500</v>
      </c>
      <c r="AI182" s="269">
        <v>500</v>
      </c>
      <c r="AJ182" s="269">
        <v>500</v>
      </c>
      <c r="AK182" s="269">
        <v>500</v>
      </c>
      <c r="AL182" s="269">
        <v>500</v>
      </c>
      <c r="AM182" s="269">
        <v>0</v>
      </c>
      <c r="AN182" s="269">
        <v>0</v>
      </c>
      <c r="AO182" s="269">
        <v>500</v>
      </c>
      <c r="AP182" s="269">
        <v>500</v>
      </c>
      <c r="AQ182" s="269">
        <v>500</v>
      </c>
      <c r="AR182" s="269">
        <v>0</v>
      </c>
      <c r="AS182" s="269">
        <v>499.04778249999998</v>
      </c>
      <c r="AT182" s="269">
        <v>496.19112999999999</v>
      </c>
      <c r="AU182" s="269">
        <v>0</v>
      </c>
      <c r="AV182" s="269">
        <v>500</v>
      </c>
      <c r="AW182" s="269">
        <v>500</v>
      </c>
      <c r="AX182" s="269">
        <v>500</v>
      </c>
      <c r="AY182" s="269">
        <v>500</v>
      </c>
      <c r="AZ182" s="269">
        <v>500</v>
      </c>
      <c r="BA182" s="269">
        <v>0</v>
      </c>
      <c r="BB182" s="269">
        <v>0</v>
      </c>
      <c r="BC182" s="269">
        <v>500</v>
      </c>
      <c r="BD182" s="39"/>
      <c r="BE182" s="493">
        <f t="shared" si="289"/>
        <v>349.80955649999999</v>
      </c>
      <c r="BF182" s="494">
        <f t="shared" si="290"/>
        <v>374.79595339285709</v>
      </c>
      <c r="BG182" s="273">
        <f t="shared" si="324"/>
        <v>496.19112999999999</v>
      </c>
      <c r="BH182" s="273">
        <f t="shared" si="325"/>
        <v>9998.0955649999996</v>
      </c>
      <c r="BI182" s="274">
        <f t="shared" si="291"/>
        <v>0</v>
      </c>
      <c r="BJ182" s="275">
        <f t="shared" si="292"/>
        <v>10494.286694999999</v>
      </c>
      <c r="CG182" s="192"/>
      <c r="CH182" s="198">
        <v>17</v>
      </c>
      <c r="CI182" s="199">
        <f t="shared" si="293"/>
        <v>-39622.774936629852</v>
      </c>
      <c r="CJ182" s="199">
        <f t="shared" si="294"/>
        <v>-40394.154799330077</v>
      </c>
      <c r="CK182" s="199">
        <f t="shared" si="295"/>
        <v>-40695.976913814928</v>
      </c>
      <c r="CL182" s="199">
        <f t="shared" si="296"/>
        <v>-40997.799028299778</v>
      </c>
      <c r="CM182" s="199">
        <f t="shared" si="297"/>
        <v>-41299.621142784628</v>
      </c>
      <c r="CN182" s="199">
        <f t="shared" si="298"/>
        <v>-41600.353763571125</v>
      </c>
      <c r="CO182" s="199">
        <f t="shared" si="299"/>
        <v>-41397.615486179551</v>
      </c>
      <c r="CP182" s="199">
        <f t="shared" si="300"/>
        <v>-41789.788701282516</v>
      </c>
      <c r="CQ182" s="199">
        <f t="shared" si="301"/>
        <v>-42319.97829042653</v>
      </c>
      <c r="CR182" s="199">
        <f t="shared" si="302"/>
        <v>-42621.800404911381</v>
      </c>
      <c r="CS182" s="199">
        <f t="shared" si="303"/>
        <v>-42923.622519404977</v>
      </c>
      <c r="CT182" s="199">
        <f t="shared" si="304"/>
        <v>-43225.444633889827</v>
      </c>
      <c r="CU182" s="199">
        <f t="shared" si="305"/>
        <v>-43527.266748374677</v>
      </c>
      <c r="CV182" s="199">
        <f t="shared" si="306"/>
        <v>-43931.424394255686</v>
      </c>
      <c r="CW182" s="199">
        <f t="shared" si="307"/>
        <v>-43456.303965834348</v>
      </c>
      <c r="CX182" s="199">
        <f t="shared" si="308"/>
        <v>-44330.208460181886</v>
      </c>
      <c r="CY182" s="199">
        <f t="shared" si="309"/>
        <v>-44764.895563225087</v>
      </c>
      <c r="CZ182" s="199">
        <f t="shared" si="310"/>
        <v>-45066.717677709938</v>
      </c>
      <c r="DA182" s="199">
        <f t="shared" si="311"/>
        <v>-44871.373808714467</v>
      </c>
      <c r="DB182" s="199">
        <f t="shared" si="312"/>
        <v>-45744.188809354906</v>
      </c>
      <c r="DC182" s="199">
        <f t="shared" si="313"/>
        <v>-46610.466847752796</v>
      </c>
      <c r="DD182" s="199">
        <f t="shared" si="314"/>
        <v>-46619.182797409543</v>
      </c>
      <c r="DE182" s="199">
        <f t="shared" si="315"/>
        <v>-46379.262888942721</v>
      </c>
      <c r="DF182" s="199">
        <f t="shared" si="316"/>
        <v>-46683.922178757792</v>
      </c>
      <c r="DG182" s="199">
        <f t="shared" si="317"/>
        <v>-47145.681157590741</v>
      </c>
      <c r="DH182" s="199">
        <f t="shared" si="318"/>
        <v>-47544.276123265801</v>
      </c>
      <c r="DI182" s="199">
        <f t="shared" si="319"/>
        <v>-47846.098237750652</v>
      </c>
      <c r="DJ182" s="199">
        <f t="shared" si="320"/>
        <v>-48380.980288665982</v>
      </c>
      <c r="DK182" s="199">
        <f t="shared" si="321"/>
        <v>-47841.711718089435</v>
      </c>
      <c r="DL182" s="199">
        <f t="shared" si="322"/>
        <v>-48791.107683210357</v>
      </c>
      <c r="DM182" s="188"/>
      <c r="DN182" s="180"/>
    </row>
    <row r="183" spans="2:118" ht="15.4" x14ac:dyDescent="0.45">
      <c r="B183" s="246"/>
      <c r="C183" s="303">
        <f t="shared" si="323"/>
        <v>2047</v>
      </c>
      <c r="D183" s="304">
        <v>1</v>
      </c>
      <c r="E183" s="304">
        <v>1</v>
      </c>
      <c r="F183" s="304">
        <v>1</v>
      </c>
      <c r="G183" s="304">
        <v>1</v>
      </c>
      <c r="H183" s="304">
        <v>1</v>
      </c>
      <c r="I183" s="304">
        <v>1</v>
      </c>
      <c r="J183" s="304">
        <v>1</v>
      </c>
      <c r="K183" s="304">
        <v>1</v>
      </c>
      <c r="L183" s="304">
        <v>1</v>
      </c>
      <c r="M183" s="304">
        <v>1</v>
      </c>
      <c r="N183" s="304">
        <v>1</v>
      </c>
      <c r="O183" s="304">
        <v>1</v>
      </c>
      <c r="P183" s="39"/>
      <c r="Q183" s="247"/>
      <c r="X183" s="246"/>
      <c r="Y183" s="268">
        <v>18</v>
      </c>
      <c r="Z183" s="269">
        <v>496.19112999999999</v>
      </c>
      <c r="AA183" s="269">
        <v>500</v>
      </c>
      <c r="AB183" s="269">
        <v>500</v>
      </c>
      <c r="AC183" s="269">
        <v>500</v>
      </c>
      <c r="AD183" s="269">
        <v>500</v>
      </c>
      <c r="AE183" s="269">
        <v>500</v>
      </c>
      <c r="AF183" s="269">
        <v>496.19112999999999</v>
      </c>
      <c r="AG183" s="269">
        <v>496.19112999999999</v>
      </c>
      <c r="AH183" s="269">
        <v>500</v>
      </c>
      <c r="AI183" s="269">
        <v>500</v>
      </c>
      <c r="AJ183" s="269">
        <v>500</v>
      </c>
      <c r="AK183" s="269">
        <v>500</v>
      </c>
      <c r="AL183" s="269">
        <v>500</v>
      </c>
      <c r="AM183" s="269">
        <v>0</v>
      </c>
      <c r="AN183" s="269">
        <v>0</v>
      </c>
      <c r="AO183" s="269">
        <v>500</v>
      </c>
      <c r="AP183" s="269">
        <v>500</v>
      </c>
      <c r="AQ183" s="269">
        <v>500</v>
      </c>
      <c r="AR183" s="269">
        <v>411.19112999999999</v>
      </c>
      <c r="AS183" s="269">
        <v>500</v>
      </c>
      <c r="AT183" s="269">
        <v>7.6177400000000004</v>
      </c>
      <c r="AU183" s="269">
        <v>0</v>
      </c>
      <c r="AV183" s="269">
        <v>500</v>
      </c>
      <c r="AW183" s="269">
        <v>500</v>
      </c>
      <c r="AX183" s="269">
        <v>499.04778249999998</v>
      </c>
      <c r="AY183" s="269">
        <v>500</v>
      </c>
      <c r="AZ183" s="269">
        <v>500</v>
      </c>
      <c r="BA183" s="269">
        <v>0</v>
      </c>
      <c r="BB183" s="269">
        <v>500</v>
      </c>
      <c r="BC183" s="269">
        <v>500</v>
      </c>
      <c r="BD183" s="39"/>
      <c r="BE183" s="493">
        <f t="shared" si="289"/>
        <v>413.54766808333335</v>
      </c>
      <c r="BF183" s="494">
        <f t="shared" si="290"/>
        <v>425.36567544642861</v>
      </c>
      <c r="BG183" s="273">
        <f t="shared" si="324"/>
        <v>1996.1911299999999</v>
      </c>
      <c r="BH183" s="273">
        <f t="shared" si="325"/>
        <v>10410.238912500001</v>
      </c>
      <c r="BI183" s="274">
        <f t="shared" si="291"/>
        <v>0</v>
      </c>
      <c r="BJ183" s="275">
        <f t="shared" si="292"/>
        <v>12406.4300425</v>
      </c>
      <c r="CG183" s="192"/>
      <c r="CH183" s="198">
        <v>18</v>
      </c>
      <c r="CI183" s="199">
        <f t="shared" si="293"/>
        <v>-40190.499341664174</v>
      </c>
      <c r="CJ183" s="199">
        <f t="shared" si="294"/>
        <v>-40966.23717919278</v>
      </c>
      <c r="CK183" s="199">
        <f t="shared" si="295"/>
        <v>-41268.05929367763</v>
      </c>
      <c r="CL183" s="199">
        <f t="shared" si="296"/>
        <v>-41569.881408162481</v>
      </c>
      <c r="CM183" s="199">
        <f t="shared" si="297"/>
        <v>-41871.703522647331</v>
      </c>
      <c r="CN183" s="199">
        <f t="shared" si="298"/>
        <v>-42172.436143433828</v>
      </c>
      <c r="CO183" s="199">
        <f t="shared" si="299"/>
        <v>-41965.339891213873</v>
      </c>
      <c r="CP183" s="199">
        <f t="shared" si="300"/>
        <v>-42357.513106316837</v>
      </c>
      <c r="CQ183" s="199">
        <f t="shared" si="301"/>
        <v>-42892.060670289233</v>
      </c>
      <c r="CR183" s="199">
        <f t="shared" si="302"/>
        <v>-43193.882784774083</v>
      </c>
      <c r="CS183" s="199">
        <f t="shared" si="303"/>
        <v>-43495.704899267679</v>
      </c>
      <c r="CT183" s="199">
        <f t="shared" si="304"/>
        <v>-43797.527013752529</v>
      </c>
      <c r="CU183" s="199">
        <f t="shared" si="305"/>
        <v>-44099.34912823738</v>
      </c>
      <c r="CV183" s="199">
        <f t="shared" si="306"/>
        <v>-43931.424394255686</v>
      </c>
      <c r="CW183" s="199">
        <f t="shared" si="307"/>
        <v>-43456.303965834348</v>
      </c>
      <c r="CX183" s="199">
        <f t="shared" si="308"/>
        <v>-44902.290840044589</v>
      </c>
      <c r="CY183" s="199">
        <f t="shared" si="309"/>
        <v>-45336.97794308779</v>
      </c>
      <c r="CZ183" s="199">
        <f t="shared" si="310"/>
        <v>-45638.80005757264</v>
      </c>
      <c r="DA183" s="199">
        <f t="shared" si="311"/>
        <v>-45341.84420917213</v>
      </c>
      <c r="DB183" s="199">
        <f t="shared" si="312"/>
        <v>-46316.271189217608</v>
      </c>
      <c r="DC183" s="199">
        <f t="shared" si="313"/>
        <v>-46619.182797409543</v>
      </c>
      <c r="DD183" s="199">
        <f t="shared" si="314"/>
        <v>-46619.182797409543</v>
      </c>
      <c r="DE183" s="199">
        <f t="shared" si="315"/>
        <v>-46951.345268805424</v>
      </c>
      <c r="DF183" s="199">
        <f t="shared" si="316"/>
        <v>-47256.004558620494</v>
      </c>
      <c r="DG183" s="199">
        <f t="shared" si="317"/>
        <v>-47716.674043746345</v>
      </c>
      <c r="DH183" s="199">
        <f t="shared" si="318"/>
        <v>-48116.358503128504</v>
      </c>
      <c r="DI183" s="199">
        <f t="shared" si="319"/>
        <v>-48418.180617613354</v>
      </c>
      <c r="DJ183" s="199">
        <f t="shared" si="320"/>
        <v>-48380.980288665982</v>
      </c>
      <c r="DK183" s="199">
        <f t="shared" si="321"/>
        <v>-48413.794097952137</v>
      </c>
      <c r="DL183" s="199">
        <f t="shared" si="322"/>
        <v>-49363.19006307306</v>
      </c>
      <c r="DM183" s="188"/>
      <c r="DN183" s="180"/>
    </row>
    <row r="184" spans="2:118" ht="15.4" x14ac:dyDescent="0.45">
      <c r="B184" s="246"/>
      <c r="C184" s="303">
        <f t="shared" si="323"/>
        <v>2048</v>
      </c>
      <c r="D184" s="304">
        <v>1</v>
      </c>
      <c r="E184" s="304">
        <v>1</v>
      </c>
      <c r="F184" s="304">
        <v>1</v>
      </c>
      <c r="G184" s="304">
        <v>1</v>
      </c>
      <c r="H184" s="304">
        <v>1</v>
      </c>
      <c r="I184" s="304">
        <v>1</v>
      </c>
      <c r="J184" s="304">
        <v>1</v>
      </c>
      <c r="K184" s="304">
        <v>1</v>
      </c>
      <c r="L184" s="304">
        <v>1</v>
      </c>
      <c r="M184" s="304">
        <v>1</v>
      </c>
      <c r="N184" s="304">
        <v>1</v>
      </c>
      <c r="O184" s="304">
        <v>1</v>
      </c>
      <c r="P184" s="39"/>
      <c r="Q184" s="247"/>
      <c r="X184" s="246"/>
      <c r="Y184" s="268">
        <v>19</v>
      </c>
      <c r="Z184" s="269">
        <v>496.19112999999999</v>
      </c>
      <c r="AA184" s="269">
        <v>500</v>
      </c>
      <c r="AB184" s="269">
        <v>500</v>
      </c>
      <c r="AC184" s="269">
        <v>500</v>
      </c>
      <c r="AD184" s="269">
        <v>500</v>
      </c>
      <c r="AE184" s="269">
        <v>500</v>
      </c>
      <c r="AF184" s="269">
        <v>496.19112999999999</v>
      </c>
      <c r="AG184" s="269">
        <v>0</v>
      </c>
      <c r="AH184" s="269">
        <v>500</v>
      </c>
      <c r="AI184" s="269">
        <v>500</v>
      </c>
      <c r="AJ184" s="269">
        <v>500</v>
      </c>
      <c r="AK184" s="269">
        <v>500</v>
      </c>
      <c r="AL184" s="269">
        <v>500</v>
      </c>
      <c r="AM184" s="269">
        <v>496.19112999999999</v>
      </c>
      <c r="AN184" s="269">
        <v>496.19112999999999</v>
      </c>
      <c r="AO184" s="269">
        <v>500</v>
      </c>
      <c r="AP184" s="269">
        <v>500</v>
      </c>
      <c r="AQ184" s="269">
        <v>500</v>
      </c>
      <c r="AR184" s="269">
        <v>411.19112999999999</v>
      </c>
      <c r="AS184" s="269">
        <v>500</v>
      </c>
      <c r="AT184" s="269">
        <v>0</v>
      </c>
      <c r="AU184" s="269">
        <v>0</v>
      </c>
      <c r="AV184" s="269">
        <v>500</v>
      </c>
      <c r="AW184" s="269">
        <v>500</v>
      </c>
      <c r="AX184" s="269">
        <v>500</v>
      </c>
      <c r="AY184" s="269">
        <v>500</v>
      </c>
      <c r="AZ184" s="269">
        <v>500</v>
      </c>
      <c r="BA184" s="269">
        <v>0</v>
      </c>
      <c r="BB184" s="269">
        <v>0</v>
      </c>
      <c r="BC184" s="269">
        <v>500</v>
      </c>
      <c r="BD184" s="39"/>
      <c r="BE184" s="493">
        <f t="shared" si="289"/>
        <v>413.19852166666664</v>
      </c>
      <c r="BF184" s="494">
        <f t="shared" si="290"/>
        <v>424.99159000000003</v>
      </c>
      <c r="BG184" s="273">
        <f t="shared" si="324"/>
        <v>1984.7645199999999</v>
      </c>
      <c r="BH184" s="273">
        <f t="shared" si="325"/>
        <v>10411.191129999999</v>
      </c>
      <c r="BI184" s="274">
        <f t="shared" si="291"/>
        <v>0</v>
      </c>
      <c r="BJ184" s="275">
        <f t="shared" si="292"/>
        <v>12395.95565</v>
      </c>
      <c r="CG184" s="192"/>
      <c r="CH184" s="198">
        <v>19</v>
      </c>
      <c r="CI184" s="199">
        <f t="shared" si="293"/>
        <v>-40758.223746698495</v>
      </c>
      <c r="CJ184" s="199">
        <f t="shared" si="294"/>
        <v>-41538.319559055482</v>
      </c>
      <c r="CK184" s="199">
        <f t="shared" si="295"/>
        <v>-41840.141673540333</v>
      </c>
      <c r="CL184" s="199">
        <f t="shared" si="296"/>
        <v>-42141.963788025183</v>
      </c>
      <c r="CM184" s="199">
        <f t="shared" si="297"/>
        <v>-42443.785902510033</v>
      </c>
      <c r="CN184" s="199">
        <f t="shared" si="298"/>
        <v>-42744.51852329653</v>
      </c>
      <c r="CO184" s="199">
        <f t="shared" si="299"/>
        <v>-42533.064296248194</v>
      </c>
      <c r="CP184" s="199">
        <f t="shared" si="300"/>
        <v>-42357.513106316837</v>
      </c>
      <c r="CQ184" s="199">
        <f t="shared" si="301"/>
        <v>-43464.143050151935</v>
      </c>
      <c r="CR184" s="199">
        <f t="shared" si="302"/>
        <v>-43765.965164636786</v>
      </c>
      <c r="CS184" s="199">
        <f t="shared" si="303"/>
        <v>-44067.787279130382</v>
      </c>
      <c r="CT184" s="199">
        <f t="shared" si="304"/>
        <v>-44369.609393615232</v>
      </c>
      <c r="CU184" s="199">
        <f t="shared" si="305"/>
        <v>-44671.431508100082</v>
      </c>
      <c r="CV184" s="199">
        <f t="shared" si="306"/>
        <v>-44499.148799290007</v>
      </c>
      <c r="CW184" s="199">
        <f t="shared" si="307"/>
        <v>-44024.028370868669</v>
      </c>
      <c r="CX184" s="199">
        <f t="shared" si="308"/>
        <v>-45474.373219907291</v>
      </c>
      <c r="CY184" s="199">
        <f t="shared" si="309"/>
        <v>-45909.060322950492</v>
      </c>
      <c r="CZ184" s="199">
        <f t="shared" si="310"/>
        <v>-46210.882437435343</v>
      </c>
      <c r="DA184" s="199">
        <f t="shared" si="311"/>
        <v>-45812.314609629793</v>
      </c>
      <c r="DB184" s="199">
        <f t="shared" si="312"/>
        <v>-46888.353569080311</v>
      </c>
      <c r="DC184" s="199">
        <f t="shared" si="313"/>
        <v>-46619.182797409543</v>
      </c>
      <c r="DD184" s="199">
        <f t="shared" si="314"/>
        <v>-46619.182797409543</v>
      </c>
      <c r="DE184" s="199">
        <f t="shared" si="315"/>
        <v>-47523.427648668126</v>
      </c>
      <c r="DF184" s="199">
        <f t="shared" si="316"/>
        <v>-47828.086938483197</v>
      </c>
      <c r="DG184" s="199">
        <f t="shared" si="317"/>
        <v>-48288.756423609047</v>
      </c>
      <c r="DH184" s="199">
        <f t="shared" si="318"/>
        <v>-48688.440882991206</v>
      </c>
      <c r="DI184" s="199">
        <f t="shared" si="319"/>
        <v>-48990.262997476057</v>
      </c>
      <c r="DJ184" s="199">
        <f t="shared" si="320"/>
        <v>-48380.980288665982</v>
      </c>
      <c r="DK184" s="199">
        <f t="shared" si="321"/>
        <v>-48413.794097952137</v>
      </c>
      <c r="DL184" s="199">
        <f t="shared" si="322"/>
        <v>-49935.272442935762</v>
      </c>
      <c r="DM184" s="188"/>
      <c r="DN184" s="180"/>
    </row>
    <row r="185" spans="2:118" ht="15.4" x14ac:dyDescent="0.45">
      <c r="B185" s="246"/>
      <c r="C185" s="303">
        <f t="shared" si="323"/>
        <v>2049</v>
      </c>
      <c r="D185" s="304"/>
      <c r="E185" s="304"/>
      <c r="F185" s="304"/>
      <c r="G185" s="304"/>
      <c r="H185" s="304"/>
      <c r="I185" s="304"/>
      <c r="J185" s="304"/>
      <c r="K185" s="304"/>
      <c r="L185" s="304"/>
      <c r="M185" s="304"/>
      <c r="N185" s="304"/>
      <c r="O185" s="304"/>
      <c r="P185" s="39"/>
      <c r="Q185" s="247"/>
      <c r="X185" s="246"/>
      <c r="Y185" s="268">
        <v>20</v>
      </c>
      <c r="Z185" s="269">
        <v>0</v>
      </c>
      <c r="AA185" s="269">
        <v>499.04778249999998</v>
      </c>
      <c r="AB185" s="269">
        <v>499.04778249999998</v>
      </c>
      <c r="AC185" s="269">
        <v>499.04778249999998</v>
      </c>
      <c r="AD185" s="269">
        <v>499.04778249999998</v>
      </c>
      <c r="AE185" s="269">
        <v>500</v>
      </c>
      <c r="AF185" s="269">
        <v>0</v>
      </c>
      <c r="AG185" s="269">
        <v>335.23548</v>
      </c>
      <c r="AH185" s="269">
        <v>499.04778249999998</v>
      </c>
      <c r="AI185" s="269">
        <v>499.04778249999998</v>
      </c>
      <c r="AJ185" s="269">
        <v>499.04778249999998</v>
      </c>
      <c r="AK185" s="269">
        <v>499.04778249999998</v>
      </c>
      <c r="AL185" s="269">
        <v>499.04778249999998</v>
      </c>
      <c r="AM185" s="269">
        <v>496.19112999999999</v>
      </c>
      <c r="AN185" s="269">
        <v>496.19112999999999</v>
      </c>
      <c r="AO185" s="269">
        <v>499.04778249999998</v>
      </c>
      <c r="AP185" s="269">
        <v>499.04778249999998</v>
      </c>
      <c r="AQ185" s="269">
        <v>499.04778249999998</v>
      </c>
      <c r="AR185" s="269">
        <v>269.28326249999998</v>
      </c>
      <c r="AS185" s="269">
        <v>500</v>
      </c>
      <c r="AT185" s="269">
        <v>0</v>
      </c>
      <c r="AU185" s="269">
        <v>0</v>
      </c>
      <c r="AV185" s="269">
        <v>499.04778249999998</v>
      </c>
      <c r="AW185" s="269">
        <v>496.19112999999999</v>
      </c>
      <c r="AX185" s="269">
        <v>500</v>
      </c>
      <c r="AY185" s="269">
        <v>499.04778249999998</v>
      </c>
      <c r="AZ185" s="269">
        <v>499.04778249999998</v>
      </c>
      <c r="BA185" s="269">
        <v>0</v>
      </c>
      <c r="BB185" s="269">
        <v>496.19112999999999</v>
      </c>
      <c r="BC185" s="269">
        <v>499.04778249999998</v>
      </c>
      <c r="BD185" s="39"/>
      <c r="BE185" s="493">
        <f t="shared" si="289"/>
        <v>402.46825941666663</v>
      </c>
      <c r="BF185" s="494">
        <f t="shared" si="290"/>
        <v>431.21599223214281</v>
      </c>
      <c r="BG185" s="273">
        <f t="shared" si="324"/>
        <v>1823.8088699999998</v>
      </c>
      <c r="BH185" s="273">
        <f t="shared" si="325"/>
        <v>10250.238912499997</v>
      </c>
      <c r="BI185" s="274">
        <f t="shared" si="291"/>
        <v>0</v>
      </c>
      <c r="BJ185" s="275">
        <f t="shared" si="292"/>
        <v>12074.047782499998</v>
      </c>
      <c r="CG185" s="192"/>
      <c r="CH185" s="198">
        <v>20</v>
      </c>
      <c r="CI185" s="199">
        <f t="shared" si="293"/>
        <v>-40758.223746698495</v>
      </c>
      <c r="CJ185" s="199">
        <f t="shared" si="294"/>
        <v>-42109.312445211086</v>
      </c>
      <c r="CK185" s="199">
        <f t="shared" si="295"/>
        <v>-42411.134559695936</v>
      </c>
      <c r="CL185" s="199">
        <f t="shared" si="296"/>
        <v>-42712.956674180787</v>
      </c>
      <c r="CM185" s="199">
        <f t="shared" si="297"/>
        <v>-43014.778788665637</v>
      </c>
      <c r="CN185" s="199">
        <f t="shared" si="298"/>
        <v>-43316.600903159233</v>
      </c>
      <c r="CO185" s="199">
        <f t="shared" si="299"/>
        <v>-42533.064296248194</v>
      </c>
      <c r="CP185" s="199">
        <f t="shared" si="300"/>
        <v>-42741.077728742464</v>
      </c>
      <c r="CQ185" s="199">
        <f t="shared" si="301"/>
        <v>-44035.135936307539</v>
      </c>
      <c r="CR185" s="199">
        <f t="shared" si="302"/>
        <v>-44336.958050792389</v>
      </c>
      <c r="CS185" s="199">
        <f t="shared" si="303"/>
        <v>-44638.780165285985</v>
      </c>
      <c r="CT185" s="199">
        <f t="shared" si="304"/>
        <v>-44940.602279770836</v>
      </c>
      <c r="CU185" s="199">
        <f t="shared" si="305"/>
        <v>-45242.424394255686</v>
      </c>
      <c r="CV185" s="199">
        <f t="shared" si="306"/>
        <v>-45066.873204324329</v>
      </c>
      <c r="CW185" s="199">
        <f t="shared" si="307"/>
        <v>-44591.752775902991</v>
      </c>
      <c r="CX185" s="199">
        <f t="shared" si="308"/>
        <v>-46045.366106062895</v>
      </c>
      <c r="CY185" s="199">
        <f t="shared" si="309"/>
        <v>-46480.053209106096</v>
      </c>
      <c r="CZ185" s="199">
        <f t="shared" si="310"/>
        <v>-46781.875323590946</v>
      </c>
      <c r="DA185" s="199">
        <f t="shared" si="311"/>
        <v>-46120.419028966178</v>
      </c>
      <c r="DB185" s="199">
        <f t="shared" si="312"/>
        <v>-47460.435948943013</v>
      </c>
      <c r="DC185" s="199">
        <f t="shared" si="313"/>
        <v>-46619.182797409543</v>
      </c>
      <c r="DD185" s="199">
        <f t="shared" si="314"/>
        <v>-46619.182797409543</v>
      </c>
      <c r="DE185" s="199">
        <f t="shared" si="315"/>
        <v>-48094.42053482373</v>
      </c>
      <c r="DF185" s="199">
        <f t="shared" si="316"/>
        <v>-48395.811343517518</v>
      </c>
      <c r="DG185" s="199">
        <f t="shared" si="317"/>
        <v>-48860.83880347175</v>
      </c>
      <c r="DH185" s="199">
        <f t="shared" si="318"/>
        <v>-49259.43376914681</v>
      </c>
      <c r="DI185" s="199">
        <f t="shared" si="319"/>
        <v>-49561.25588363166</v>
      </c>
      <c r="DJ185" s="199">
        <f t="shared" si="320"/>
        <v>-48380.980288665982</v>
      </c>
      <c r="DK185" s="199">
        <f t="shared" si="321"/>
        <v>-48981.518502986459</v>
      </c>
      <c r="DL185" s="199">
        <f t="shared" si="322"/>
        <v>-50506.265329091366</v>
      </c>
      <c r="DM185" s="188"/>
      <c r="DN185" s="180"/>
    </row>
    <row r="186" spans="2:118" ht="15.4" x14ac:dyDescent="0.45">
      <c r="B186" s="246"/>
      <c r="C186" s="303">
        <f t="shared" si="323"/>
        <v>2050</v>
      </c>
      <c r="D186" s="304"/>
      <c r="E186" s="304"/>
      <c r="F186" s="304"/>
      <c r="G186" s="304"/>
      <c r="H186" s="304"/>
      <c r="I186" s="304"/>
      <c r="J186" s="304"/>
      <c r="K186" s="304"/>
      <c r="L186" s="304"/>
      <c r="M186" s="304"/>
      <c r="N186" s="304"/>
      <c r="O186" s="304"/>
      <c r="P186" s="39"/>
      <c r="Q186" s="247"/>
      <c r="X186" s="246"/>
      <c r="Y186" s="268">
        <v>21</v>
      </c>
      <c r="Z186" s="269">
        <v>0</v>
      </c>
      <c r="AA186" s="269">
        <v>0</v>
      </c>
      <c r="AB186" s="269">
        <v>0</v>
      </c>
      <c r="AC186" s="269">
        <v>0</v>
      </c>
      <c r="AD186" s="269">
        <v>0</v>
      </c>
      <c r="AE186" s="269">
        <v>0</v>
      </c>
      <c r="AF186" s="269">
        <v>0</v>
      </c>
      <c r="AG186" s="269">
        <v>0</v>
      </c>
      <c r="AH186" s="269">
        <v>0</v>
      </c>
      <c r="AI186" s="269">
        <v>0</v>
      </c>
      <c r="AJ186" s="269">
        <v>0</v>
      </c>
      <c r="AK186" s="269">
        <v>0</v>
      </c>
      <c r="AL186" s="269">
        <v>0</v>
      </c>
      <c r="AM186" s="269">
        <v>327.61774000000003</v>
      </c>
      <c r="AN186" s="269">
        <v>14.283262499999999</v>
      </c>
      <c r="AO186" s="269">
        <v>0</v>
      </c>
      <c r="AP186" s="269">
        <v>0</v>
      </c>
      <c r="AQ186" s="269">
        <v>0</v>
      </c>
      <c r="AR186" s="269">
        <v>0</v>
      </c>
      <c r="AS186" s="269">
        <v>0</v>
      </c>
      <c r="AT186" s="269">
        <v>0</v>
      </c>
      <c r="AU186" s="269">
        <v>0</v>
      </c>
      <c r="AV186" s="269">
        <v>0</v>
      </c>
      <c r="AW186" s="269">
        <v>0</v>
      </c>
      <c r="AX186" s="269">
        <v>0</v>
      </c>
      <c r="AY186" s="269">
        <v>0</v>
      </c>
      <c r="AZ186" s="269">
        <v>0</v>
      </c>
      <c r="BA186" s="269">
        <v>0</v>
      </c>
      <c r="BB186" s="269">
        <v>0</v>
      </c>
      <c r="BC186" s="269">
        <v>0</v>
      </c>
      <c r="BD186" s="39"/>
      <c r="BE186" s="493">
        <f t="shared" si="289"/>
        <v>11.396700083333334</v>
      </c>
      <c r="BF186" s="494">
        <f t="shared" si="290"/>
        <v>12.210750089285714</v>
      </c>
      <c r="BG186" s="273">
        <f t="shared" si="324"/>
        <v>341.9010025</v>
      </c>
      <c r="BH186" s="273">
        <f t="shared" si="325"/>
        <v>0</v>
      </c>
      <c r="BI186" s="274">
        <f t="shared" si="291"/>
        <v>0</v>
      </c>
      <c r="BJ186" s="275">
        <f t="shared" si="292"/>
        <v>341.9010025</v>
      </c>
      <c r="CG186" s="192"/>
      <c r="CH186" s="198">
        <v>21</v>
      </c>
      <c r="CI186" s="199">
        <f t="shared" si="293"/>
        <v>-40758.223746698495</v>
      </c>
      <c r="CJ186" s="199">
        <f t="shared" si="294"/>
        <v>-42109.312445211086</v>
      </c>
      <c r="CK186" s="199">
        <f t="shared" si="295"/>
        <v>-42411.134559695936</v>
      </c>
      <c r="CL186" s="199">
        <f t="shared" si="296"/>
        <v>-42712.956674180787</v>
      </c>
      <c r="CM186" s="199">
        <f t="shared" si="297"/>
        <v>-43014.778788665637</v>
      </c>
      <c r="CN186" s="199">
        <f t="shared" si="298"/>
        <v>-43316.600903159233</v>
      </c>
      <c r="CO186" s="199">
        <f t="shared" si="299"/>
        <v>-42533.064296248194</v>
      </c>
      <c r="CP186" s="199">
        <f t="shared" si="300"/>
        <v>-42741.077728742464</v>
      </c>
      <c r="CQ186" s="199">
        <f t="shared" si="301"/>
        <v>-44035.135936307539</v>
      </c>
      <c r="CR186" s="199">
        <f t="shared" si="302"/>
        <v>-44336.958050792389</v>
      </c>
      <c r="CS186" s="199">
        <f t="shared" si="303"/>
        <v>-44638.780165285985</v>
      </c>
      <c r="CT186" s="199">
        <f t="shared" si="304"/>
        <v>-44940.602279770836</v>
      </c>
      <c r="CU186" s="199">
        <f t="shared" si="305"/>
        <v>-45242.424394255686</v>
      </c>
      <c r="CV186" s="199">
        <f t="shared" si="306"/>
        <v>-45441.721877093209</v>
      </c>
      <c r="CW186" s="199">
        <f t="shared" si="307"/>
        <v>-44608.095181509401</v>
      </c>
      <c r="CX186" s="199">
        <f t="shared" si="308"/>
        <v>-46045.366106062895</v>
      </c>
      <c r="CY186" s="199">
        <f t="shared" si="309"/>
        <v>-46480.053209106096</v>
      </c>
      <c r="CZ186" s="199">
        <f t="shared" si="310"/>
        <v>-46781.875323590946</v>
      </c>
      <c r="DA186" s="199">
        <f t="shared" si="311"/>
        <v>-46120.419028966178</v>
      </c>
      <c r="DB186" s="199">
        <f t="shared" si="312"/>
        <v>-47460.435948943013</v>
      </c>
      <c r="DC186" s="199">
        <f t="shared" si="313"/>
        <v>-46619.182797409543</v>
      </c>
      <c r="DD186" s="199">
        <f t="shared" si="314"/>
        <v>-46619.182797409543</v>
      </c>
      <c r="DE186" s="199">
        <f t="shared" si="315"/>
        <v>-48094.42053482373</v>
      </c>
      <c r="DF186" s="199">
        <f t="shared" si="316"/>
        <v>-48395.811343517518</v>
      </c>
      <c r="DG186" s="199">
        <f t="shared" si="317"/>
        <v>-48860.83880347175</v>
      </c>
      <c r="DH186" s="199">
        <f t="shared" si="318"/>
        <v>-49259.43376914681</v>
      </c>
      <c r="DI186" s="199">
        <f t="shared" si="319"/>
        <v>-49561.25588363166</v>
      </c>
      <c r="DJ186" s="199">
        <f t="shared" si="320"/>
        <v>-48380.980288665982</v>
      </c>
      <c r="DK186" s="199">
        <f t="shared" si="321"/>
        <v>-48981.518502986459</v>
      </c>
      <c r="DL186" s="199">
        <f t="shared" si="322"/>
        <v>-50506.265329091366</v>
      </c>
      <c r="DM186" s="188"/>
      <c r="DN186" s="180"/>
    </row>
    <row r="187" spans="2:118" ht="15.4" x14ac:dyDescent="0.45">
      <c r="B187" s="246"/>
      <c r="C187" s="303">
        <f t="shared" si="323"/>
        <v>2051</v>
      </c>
      <c r="D187" s="304"/>
      <c r="E187" s="304"/>
      <c r="F187" s="304"/>
      <c r="G187" s="304"/>
      <c r="H187" s="304"/>
      <c r="I187" s="304"/>
      <c r="J187" s="304"/>
      <c r="K187" s="304"/>
      <c r="L187" s="304"/>
      <c r="M187" s="304"/>
      <c r="N187" s="304"/>
      <c r="O187" s="304"/>
      <c r="P187" s="39"/>
      <c r="Q187" s="247"/>
      <c r="X187" s="246"/>
      <c r="Y187" s="268">
        <v>22</v>
      </c>
      <c r="Z187" s="269">
        <v>0</v>
      </c>
      <c r="AA187" s="269">
        <v>0</v>
      </c>
      <c r="AB187" s="269">
        <v>0</v>
      </c>
      <c r="AC187" s="269">
        <v>0</v>
      </c>
      <c r="AD187" s="269">
        <v>0</v>
      </c>
      <c r="AE187" s="269">
        <v>0</v>
      </c>
      <c r="AF187" s="269">
        <v>0</v>
      </c>
      <c r="AG187" s="269">
        <v>0</v>
      </c>
      <c r="AH187" s="269">
        <v>0</v>
      </c>
      <c r="AI187" s="269">
        <v>0</v>
      </c>
      <c r="AJ187" s="269">
        <v>0</v>
      </c>
      <c r="AK187" s="269">
        <v>0</v>
      </c>
      <c r="AL187" s="269">
        <v>0</v>
      </c>
      <c r="AM187" s="269">
        <v>0</v>
      </c>
      <c r="AN187" s="269">
        <v>496.19112999999999</v>
      </c>
      <c r="AO187" s="269">
        <v>0</v>
      </c>
      <c r="AP187" s="269">
        <v>0</v>
      </c>
      <c r="AQ187" s="269">
        <v>0</v>
      </c>
      <c r="AR187" s="269">
        <v>411.19112999999999</v>
      </c>
      <c r="AS187" s="269">
        <v>0</v>
      </c>
      <c r="AT187" s="269">
        <v>0</v>
      </c>
      <c r="AU187" s="269">
        <v>0</v>
      </c>
      <c r="AV187" s="269">
        <v>0</v>
      </c>
      <c r="AW187" s="269">
        <v>0</v>
      </c>
      <c r="AX187" s="269">
        <v>0</v>
      </c>
      <c r="AY187" s="269">
        <v>0</v>
      </c>
      <c r="AZ187" s="269">
        <v>0</v>
      </c>
      <c r="BA187" s="269">
        <v>0</v>
      </c>
      <c r="BB187" s="269">
        <v>496.19112999999999</v>
      </c>
      <c r="BC187" s="269">
        <v>0</v>
      </c>
      <c r="BD187" s="39"/>
      <c r="BE187" s="493">
        <f t="shared" si="289"/>
        <v>46.78577966666667</v>
      </c>
      <c r="BF187" s="494">
        <f t="shared" si="290"/>
        <v>50.127621071428571</v>
      </c>
      <c r="BG187" s="273">
        <f t="shared" si="324"/>
        <v>992.38225999999997</v>
      </c>
      <c r="BH187" s="273">
        <f t="shared" si="325"/>
        <v>411.19113000000004</v>
      </c>
      <c r="BI187" s="274">
        <f t="shared" si="291"/>
        <v>0</v>
      </c>
      <c r="BJ187" s="275">
        <f t="shared" si="292"/>
        <v>1403.57339</v>
      </c>
      <c r="BM187" s="14" t="s">
        <v>123</v>
      </c>
      <c r="CG187" s="192"/>
      <c r="CH187" s="198">
        <v>22</v>
      </c>
      <c r="CI187" s="199">
        <f t="shared" si="293"/>
        <v>-40758.223746698495</v>
      </c>
      <c r="CJ187" s="199">
        <f t="shared" si="294"/>
        <v>-42109.312445211086</v>
      </c>
      <c r="CK187" s="199">
        <f t="shared" si="295"/>
        <v>-42411.134559695936</v>
      </c>
      <c r="CL187" s="199">
        <f t="shared" si="296"/>
        <v>-42712.956674180787</v>
      </c>
      <c r="CM187" s="199">
        <f t="shared" si="297"/>
        <v>-43014.778788665637</v>
      </c>
      <c r="CN187" s="199">
        <f t="shared" si="298"/>
        <v>-43316.600903159233</v>
      </c>
      <c r="CO187" s="199">
        <f t="shared" si="299"/>
        <v>-42533.064296248194</v>
      </c>
      <c r="CP187" s="199">
        <f t="shared" si="300"/>
        <v>-42741.077728742464</v>
      </c>
      <c r="CQ187" s="199">
        <f t="shared" si="301"/>
        <v>-44035.135936307539</v>
      </c>
      <c r="CR187" s="199">
        <f t="shared" si="302"/>
        <v>-44336.958050792389</v>
      </c>
      <c r="CS187" s="199">
        <f t="shared" si="303"/>
        <v>-44638.780165285985</v>
      </c>
      <c r="CT187" s="199">
        <f t="shared" si="304"/>
        <v>-44940.602279770836</v>
      </c>
      <c r="CU187" s="199">
        <f t="shared" si="305"/>
        <v>-45242.424394255686</v>
      </c>
      <c r="CV187" s="199">
        <f t="shared" si="306"/>
        <v>-45441.721877093209</v>
      </c>
      <c r="CW187" s="199">
        <f t="shared" si="307"/>
        <v>-45175.819586543723</v>
      </c>
      <c r="CX187" s="199">
        <f t="shared" si="308"/>
        <v>-46045.366106062895</v>
      </c>
      <c r="CY187" s="199">
        <f t="shared" si="309"/>
        <v>-46480.053209106096</v>
      </c>
      <c r="CZ187" s="199">
        <f t="shared" si="310"/>
        <v>-46781.875323590946</v>
      </c>
      <c r="DA187" s="199">
        <f t="shared" si="311"/>
        <v>-46590.889429423842</v>
      </c>
      <c r="DB187" s="199">
        <f t="shared" si="312"/>
        <v>-47460.435948943013</v>
      </c>
      <c r="DC187" s="199">
        <f t="shared" si="313"/>
        <v>-46619.182797409543</v>
      </c>
      <c r="DD187" s="199">
        <f t="shared" si="314"/>
        <v>-46619.182797409543</v>
      </c>
      <c r="DE187" s="199">
        <f t="shared" si="315"/>
        <v>-48094.42053482373</v>
      </c>
      <c r="DF187" s="199">
        <f t="shared" si="316"/>
        <v>-48395.811343517518</v>
      </c>
      <c r="DG187" s="199">
        <f t="shared" si="317"/>
        <v>-48860.83880347175</v>
      </c>
      <c r="DH187" s="199">
        <f t="shared" si="318"/>
        <v>-49259.43376914681</v>
      </c>
      <c r="DI187" s="199">
        <f t="shared" si="319"/>
        <v>-49561.25588363166</v>
      </c>
      <c r="DJ187" s="199">
        <f t="shared" si="320"/>
        <v>-48380.980288665982</v>
      </c>
      <c r="DK187" s="199">
        <f t="shared" si="321"/>
        <v>-49549.24290802078</v>
      </c>
      <c r="DL187" s="199">
        <f t="shared" si="322"/>
        <v>-50506.265329091366</v>
      </c>
      <c r="DM187" s="188"/>
      <c r="DN187" s="180"/>
    </row>
    <row r="188" spans="2:118" ht="15.4" x14ac:dyDescent="0.45">
      <c r="B188" s="246"/>
      <c r="C188" s="303">
        <f t="shared" si="323"/>
        <v>2052</v>
      </c>
      <c r="D188" s="304"/>
      <c r="E188" s="304"/>
      <c r="F188" s="304"/>
      <c r="G188" s="304"/>
      <c r="H188" s="304"/>
      <c r="I188" s="304"/>
      <c r="J188" s="304"/>
      <c r="K188" s="304"/>
      <c r="L188" s="304"/>
      <c r="M188" s="304"/>
      <c r="N188" s="304"/>
      <c r="O188" s="304"/>
      <c r="P188" s="39"/>
      <c r="Q188" s="247"/>
      <c r="X188" s="246"/>
      <c r="Y188" s="268">
        <v>23</v>
      </c>
      <c r="Z188" s="269">
        <v>327.61774000000003</v>
      </c>
      <c r="AA188" s="269">
        <v>0</v>
      </c>
      <c r="AB188" s="269">
        <v>0</v>
      </c>
      <c r="AC188" s="269">
        <v>0</v>
      </c>
      <c r="AD188" s="269">
        <v>0</v>
      </c>
      <c r="AE188" s="269">
        <v>0</v>
      </c>
      <c r="AF188" s="269">
        <v>496.19112999999999</v>
      </c>
      <c r="AG188" s="269">
        <v>0</v>
      </c>
      <c r="AH188" s="269">
        <v>0</v>
      </c>
      <c r="AI188" s="269">
        <v>0</v>
      </c>
      <c r="AJ188" s="269">
        <v>0</v>
      </c>
      <c r="AK188" s="269">
        <v>0</v>
      </c>
      <c r="AL188" s="269">
        <v>0</v>
      </c>
      <c r="AM188" s="269">
        <v>0</v>
      </c>
      <c r="AN188" s="269">
        <v>496.19112999999999</v>
      </c>
      <c r="AO188" s="269">
        <v>0</v>
      </c>
      <c r="AP188" s="269">
        <v>0</v>
      </c>
      <c r="AQ188" s="269">
        <v>0</v>
      </c>
      <c r="AR188" s="269">
        <v>496.19112999999999</v>
      </c>
      <c r="AS188" s="269">
        <v>0</v>
      </c>
      <c r="AT188" s="269">
        <v>0</v>
      </c>
      <c r="AU188" s="269">
        <v>0</v>
      </c>
      <c r="AV188" s="269">
        <v>0</v>
      </c>
      <c r="AW188" s="269">
        <v>0</v>
      </c>
      <c r="AX188" s="269">
        <v>0</v>
      </c>
      <c r="AY188" s="269">
        <v>0</v>
      </c>
      <c r="AZ188" s="269">
        <v>0</v>
      </c>
      <c r="BA188" s="269">
        <v>496.19112999999999</v>
      </c>
      <c r="BB188" s="269">
        <v>10.4743925</v>
      </c>
      <c r="BC188" s="269">
        <v>0</v>
      </c>
      <c r="BD188" s="39"/>
      <c r="BE188" s="493">
        <f t="shared" si="289"/>
        <v>77.428555083333322</v>
      </c>
      <c r="BF188" s="494">
        <f t="shared" si="290"/>
        <v>71.258532589285707</v>
      </c>
      <c r="BG188" s="273">
        <f t="shared" si="324"/>
        <v>1826.6655225</v>
      </c>
      <c r="BH188" s="273">
        <f t="shared" si="325"/>
        <v>496.1911299999997</v>
      </c>
      <c r="BI188" s="274">
        <f t="shared" si="291"/>
        <v>0</v>
      </c>
      <c r="BJ188" s="275">
        <f t="shared" si="292"/>
        <v>2322.8566524999997</v>
      </c>
      <c r="BL188" s="14">
        <f>COUNTIF(Z166:BC189,"&gt;"&amp;MxDisch1)</f>
        <v>0</v>
      </c>
      <c r="BM188" s="14" t="s">
        <v>124</v>
      </c>
      <c r="CG188" s="192"/>
      <c r="CH188" s="198">
        <v>23</v>
      </c>
      <c r="CI188" s="199">
        <f t="shared" si="293"/>
        <v>-41133.072419467375</v>
      </c>
      <c r="CJ188" s="199">
        <f t="shared" si="294"/>
        <v>-42109.312445211086</v>
      </c>
      <c r="CK188" s="199">
        <f t="shared" si="295"/>
        <v>-42411.134559695936</v>
      </c>
      <c r="CL188" s="199">
        <f t="shared" si="296"/>
        <v>-42712.956674180787</v>
      </c>
      <c r="CM188" s="199">
        <f t="shared" si="297"/>
        <v>-43014.778788665637</v>
      </c>
      <c r="CN188" s="199">
        <f t="shared" si="298"/>
        <v>-43316.600903159233</v>
      </c>
      <c r="CO188" s="199">
        <f t="shared" si="299"/>
        <v>-43100.788701282516</v>
      </c>
      <c r="CP188" s="199">
        <f t="shared" si="300"/>
        <v>-42741.077728742464</v>
      </c>
      <c r="CQ188" s="199">
        <f t="shared" si="301"/>
        <v>-44035.135936307539</v>
      </c>
      <c r="CR188" s="199">
        <f t="shared" si="302"/>
        <v>-44336.958050792389</v>
      </c>
      <c r="CS188" s="199">
        <f t="shared" si="303"/>
        <v>-44638.780165285985</v>
      </c>
      <c r="CT188" s="199">
        <f t="shared" si="304"/>
        <v>-44940.602279770836</v>
      </c>
      <c r="CU188" s="199">
        <f t="shared" si="305"/>
        <v>-45242.424394255686</v>
      </c>
      <c r="CV188" s="199">
        <f t="shared" si="306"/>
        <v>-45441.721877093209</v>
      </c>
      <c r="CW188" s="199">
        <f t="shared" si="307"/>
        <v>-45743.543991578044</v>
      </c>
      <c r="CX188" s="199">
        <f t="shared" si="308"/>
        <v>-46045.366106062895</v>
      </c>
      <c r="CY188" s="199">
        <f t="shared" si="309"/>
        <v>-46480.053209106096</v>
      </c>
      <c r="CZ188" s="199">
        <f t="shared" si="310"/>
        <v>-46781.875323590946</v>
      </c>
      <c r="DA188" s="199">
        <f t="shared" si="311"/>
        <v>-47158.613834458163</v>
      </c>
      <c r="DB188" s="199">
        <f t="shared" si="312"/>
        <v>-47460.435948943013</v>
      </c>
      <c r="DC188" s="199">
        <f t="shared" si="313"/>
        <v>-46619.182797409543</v>
      </c>
      <c r="DD188" s="199">
        <f t="shared" si="314"/>
        <v>-46619.182797409543</v>
      </c>
      <c r="DE188" s="199">
        <f t="shared" si="315"/>
        <v>-48094.42053482373</v>
      </c>
      <c r="DF188" s="199">
        <f t="shared" si="316"/>
        <v>-48395.811343517518</v>
      </c>
      <c r="DG188" s="199">
        <f t="shared" si="317"/>
        <v>-48860.83880347175</v>
      </c>
      <c r="DH188" s="199">
        <f t="shared" si="318"/>
        <v>-49259.43376914681</v>
      </c>
      <c r="DI188" s="199">
        <f t="shared" si="319"/>
        <v>-49561.25588363166</v>
      </c>
      <c r="DJ188" s="199">
        <f t="shared" si="320"/>
        <v>-48948.704693700303</v>
      </c>
      <c r="DK188" s="199">
        <f t="shared" si="321"/>
        <v>-49561.22733879881</v>
      </c>
      <c r="DL188" s="199">
        <f t="shared" si="322"/>
        <v>-50506.265329091366</v>
      </c>
      <c r="DM188" s="188"/>
      <c r="DN188" s="180"/>
    </row>
    <row r="189" spans="2:118" ht="15.4" x14ac:dyDescent="0.45">
      <c r="B189" s="246"/>
      <c r="C189" s="303">
        <f t="shared" si="323"/>
        <v>2053</v>
      </c>
      <c r="D189" s="304"/>
      <c r="E189" s="304"/>
      <c r="F189" s="304"/>
      <c r="G189" s="304"/>
      <c r="H189" s="304"/>
      <c r="I189" s="304"/>
      <c r="J189" s="304"/>
      <c r="K189" s="304"/>
      <c r="L189" s="304"/>
      <c r="M189" s="304"/>
      <c r="N189" s="304"/>
      <c r="O189" s="304"/>
      <c r="P189" s="39"/>
      <c r="Q189" s="247"/>
      <c r="X189" s="246"/>
      <c r="Y189" s="276">
        <v>24</v>
      </c>
      <c r="Z189" s="277">
        <v>0</v>
      </c>
      <c r="AA189" s="277">
        <v>0</v>
      </c>
      <c r="AB189" s="277">
        <v>0</v>
      </c>
      <c r="AC189" s="277">
        <v>0</v>
      </c>
      <c r="AD189" s="277">
        <v>0</v>
      </c>
      <c r="AE189" s="277">
        <v>0</v>
      </c>
      <c r="AF189" s="277">
        <v>0</v>
      </c>
      <c r="AG189" s="277">
        <v>0</v>
      </c>
      <c r="AH189" s="277">
        <v>0</v>
      </c>
      <c r="AI189" s="277">
        <v>0</v>
      </c>
      <c r="AJ189" s="277">
        <v>0</v>
      </c>
      <c r="AK189" s="277">
        <v>0</v>
      </c>
      <c r="AL189" s="277">
        <v>0</v>
      </c>
      <c r="AM189" s="277">
        <v>0</v>
      </c>
      <c r="AN189" s="277">
        <v>0</v>
      </c>
      <c r="AO189" s="277">
        <v>0</v>
      </c>
      <c r="AP189" s="277">
        <v>0</v>
      </c>
      <c r="AQ189" s="277">
        <v>0</v>
      </c>
      <c r="AR189" s="277">
        <v>0</v>
      </c>
      <c r="AS189" s="277">
        <v>0</v>
      </c>
      <c r="AT189" s="277">
        <v>0</v>
      </c>
      <c r="AU189" s="277">
        <v>0</v>
      </c>
      <c r="AV189" s="277">
        <v>0</v>
      </c>
      <c r="AW189" s="277">
        <v>0</v>
      </c>
      <c r="AX189" s="277">
        <v>0</v>
      </c>
      <c r="AY189" s="277">
        <v>0</v>
      </c>
      <c r="AZ189" s="277">
        <v>0</v>
      </c>
      <c r="BA189" s="277">
        <v>0</v>
      </c>
      <c r="BB189" s="277">
        <v>496.19112999999999</v>
      </c>
      <c r="BC189" s="277">
        <v>0</v>
      </c>
      <c r="BD189" s="39"/>
      <c r="BE189" s="491">
        <f t="shared" si="289"/>
        <v>16.539704333333333</v>
      </c>
      <c r="BF189" s="492">
        <f t="shared" si="290"/>
        <v>17.721111785714285</v>
      </c>
      <c r="BG189" s="278">
        <f>SUM($Z189:$BD189)</f>
        <v>496.19112999999999</v>
      </c>
      <c r="BH189" s="278">
        <v>0</v>
      </c>
      <c r="BI189" s="279">
        <f t="shared" si="291"/>
        <v>0</v>
      </c>
      <c r="BJ189" s="280">
        <f t="shared" si="292"/>
        <v>496.19112999999999</v>
      </c>
      <c r="BL189" s="14">
        <f>COUNTIF(Z166:BC189,"&lt;"&amp;-MxChgRate1)</f>
        <v>0</v>
      </c>
      <c r="BM189" s="14" t="s">
        <v>125</v>
      </c>
      <c r="CG189" s="192"/>
      <c r="CH189" s="200">
        <v>24</v>
      </c>
      <c r="CI189" s="201">
        <f t="shared" si="293"/>
        <v>-41133.072419467375</v>
      </c>
      <c r="CJ189" s="201">
        <f t="shared" si="294"/>
        <v>-42109.312445211086</v>
      </c>
      <c r="CK189" s="201">
        <f t="shared" si="295"/>
        <v>-42411.134559695936</v>
      </c>
      <c r="CL189" s="201">
        <f t="shared" si="296"/>
        <v>-42712.956674180787</v>
      </c>
      <c r="CM189" s="201">
        <f t="shared" si="297"/>
        <v>-43014.778788665637</v>
      </c>
      <c r="CN189" s="201">
        <f t="shared" si="298"/>
        <v>-43316.600903159233</v>
      </c>
      <c r="CO189" s="201">
        <f t="shared" si="299"/>
        <v>-43100.788701282516</v>
      </c>
      <c r="CP189" s="201">
        <f t="shared" si="300"/>
        <v>-42741.077728742464</v>
      </c>
      <c r="CQ189" s="201">
        <f t="shared" si="301"/>
        <v>-44035.135936307539</v>
      </c>
      <c r="CR189" s="201">
        <f t="shared" si="302"/>
        <v>-44336.958050792389</v>
      </c>
      <c r="CS189" s="201">
        <f t="shared" si="303"/>
        <v>-44638.780165285985</v>
      </c>
      <c r="CT189" s="201">
        <f t="shared" si="304"/>
        <v>-44940.602279770836</v>
      </c>
      <c r="CU189" s="201">
        <f t="shared" si="305"/>
        <v>-45242.424394255686</v>
      </c>
      <c r="CV189" s="201">
        <f t="shared" si="306"/>
        <v>-45441.721877093209</v>
      </c>
      <c r="CW189" s="201">
        <f t="shared" si="307"/>
        <v>-45743.543991578044</v>
      </c>
      <c r="CX189" s="201">
        <f t="shared" si="308"/>
        <v>-46045.366106062895</v>
      </c>
      <c r="CY189" s="201">
        <f t="shared" si="309"/>
        <v>-46480.053209106096</v>
      </c>
      <c r="CZ189" s="201">
        <f t="shared" si="310"/>
        <v>-46781.875323590946</v>
      </c>
      <c r="DA189" s="201">
        <f t="shared" si="311"/>
        <v>-47158.613834458163</v>
      </c>
      <c r="DB189" s="201">
        <f t="shared" si="312"/>
        <v>-47460.435948943013</v>
      </c>
      <c r="DC189" s="201">
        <f t="shared" si="313"/>
        <v>-46619.182797409543</v>
      </c>
      <c r="DD189" s="201">
        <f t="shared" si="314"/>
        <v>-46619.182797409543</v>
      </c>
      <c r="DE189" s="201">
        <f t="shared" si="315"/>
        <v>-48094.42053482373</v>
      </c>
      <c r="DF189" s="201">
        <f t="shared" si="316"/>
        <v>-48395.811343517518</v>
      </c>
      <c r="DG189" s="201">
        <f t="shared" si="317"/>
        <v>-48860.83880347175</v>
      </c>
      <c r="DH189" s="201">
        <f t="shared" si="318"/>
        <v>-49259.43376914681</v>
      </c>
      <c r="DI189" s="201">
        <f t="shared" si="319"/>
        <v>-49561.25588363166</v>
      </c>
      <c r="DJ189" s="201">
        <f t="shared" si="320"/>
        <v>-48948.704693700303</v>
      </c>
      <c r="DK189" s="201">
        <f t="shared" si="321"/>
        <v>-50128.951743833131</v>
      </c>
      <c r="DL189" s="201">
        <f t="shared" si="322"/>
        <v>-50506.265329091366</v>
      </c>
      <c r="DM189" s="188"/>
      <c r="DN189" s="367">
        <f>COUNTIF(CI166:DM189,"&gt;"&amp;StorCap)+COUNTIF(CI166:DM189,"&lt;"&amp;0)</f>
        <v>720</v>
      </c>
    </row>
    <row r="190" spans="2:118" ht="15.4" x14ac:dyDescent="0.45">
      <c r="B190" s="246"/>
      <c r="C190" s="303">
        <f t="shared" si="323"/>
        <v>2054</v>
      </c>
      <c r="D190" s="304"/>
      <c r="E190" s="304"/>
      <c r="F190" s="304"/>
      <c r="G190" s="304"/>
      <c r="H190" s="304"/>
      <c r="I190" s="304"/>
      <c r="J190" s="304"/>
      <c r="K190" s="304"/>
      <c r="L190" s="304"/>
      <c r="M190" s="304"/>
      <c r="N190" s="304"/>
      <c r="O190" s="304"/>
      <c r="P190" s="39"/>
      <c r="Q190" s="247"/>
      <c r="X190" s="246"/>
      <c r="Y190" s="251"/>
      <c r="Z190" s="288" t="str">
        <f t="shared" ref="Z190" si="326">IF(SUM(Z166:Z189)&gt;0,"Verify","")</f>
        <v/>
      </c>
      <c r="AA190" s="288" t="str">
        <f t="shared" ref="AA190:BC190" si="327">IF(SUM(AA166:AA189)&gt;0,"Verify","")</f>
        <v>Verify</v>
      </c>
      <c r="AB190" s="288" t="str">
        <f t="shared" si="327"/>
        <v/>
      </c>
      <c r="AC190" s="288" t="str">
        <f t="shared" si="327"/>
        <v/>
      </c>
      <c r="AD190" s="288" t="str">
        <f t="shared" si="327"/>
        <v/>
      </c>
      <c r="AE190" s="288" t="str">
        <f t="shared" si="327"/>
        <v/>
      </c>
      <c r="AF190" s="288" t="str">
        <f t="shared" si="327"/>
        <v/>
      </c>
      <c r="AG190" s="288" t="str">
        <f t="shared" si="327"/>
        <v/>
      </c>
      <c r="AH190" s="288" t="str">
        <f t="shared" si="327"/>
        <v>Verify</v>
      </c>
      <c r="AI190" s="288" t="str">
        <f t="shared" si="327"/>
        <v/>
      </c>
      <c r="AJ190" s="288" t="str">
        <f t="shared" si="327"/>
        <v/>
      </c>
      <c r="AK190" s="288" t="str">
        <f t="shared" si="327"/>
        <v/>
      </c>
      <c r="AL190" s="288" t="str">
        <f t="shared" si="327"/>
        <v/>
      </c>
      <c r="AM190" s="288" t="str">
        <f t="shared" si="327"/>
        <v/>
      </c>
      <c r="AN190" s="288" t="str">
        <f t="shared" si="327"/>
        <v/>
      </c>
      <c r="AO190" s="288" t="str">
        <f t="shared" si="327"/>
        <v/>
      </c>
      <c r="AP190" s="288" t="str">
        <f t="shared" si="327"/>
        <v/>
      </c>
      <c r="AQ190" s="288" t="str">
        <f t="shared" si="327"/>
        <v/>
      </c>
      <c r="AR190" s="288" t="str">
        <f t="shared" si="327"/>
        <v/>
      </c>
      <c r="AS190" s="288" t="str">
        <f t="shared" si="327"/>
        <v/>
      </c>
      <c r="AT190" s="288" t="str">
        <f t="shared" si="327"/>
        <v/>
      </c>
      <c r="AU190" s="288" t="str">
        <f t="shared" si="327"/>
        <v/>
      </c>
      <c r="AV190" s="288" t="str">
        <f t="shared" si="327"/>
        <v>Verify</v>
      </c>
      <c r="AW190" s="288" t="str">
        <f t="shared" si="327"/>
        <v/>
      </c>
      <c r="AX190" s="288" t="str">
        <f t="shared" si="327"/>
        <v/>
      </c>
      <c r="AY190" s="288" t="str">
        <f t="shared" si="327"/>
        <v/>
      </c>
      <c r="AZ190" s="288" t="str">
        <f t="shared" si="327"/>
        <v/>
      </c>
      <c r="BA190" s="288" t="str">
        <f t="shared" si="327"/>
        <v/>
      </c>
      <c r="BB190" s="288" t="str">
        <f t="shared" si="327"/>
        <v>Verify</v>
      </c>
      <c r="BC190" s="288" t="str">
        <f t="shared" si="327"/>
        <v/>
      </c>
      <c r="BD190" s="39"/>
      <c r="BE190" s="39"/>
      <c r="BF190" s="39"/>
      <c r="BG190" s="278">
        <f>SUM(BG166:BG189)</f>
        <v>-30329.322082410006</v>
      </c>
      <c r="BH190" s="278">
        <f>SUM(BH173:BH188)</f>
        <v>22307.925398969994</v>
      </c>
      <c r="BI190" s="278">
        <f>SUM(BI166:BI189)</f>
        <v>-67199.139028439997</v>
      </c>
      <c r="BJ190" s="291">
        <f>SUM(BJ166:BJ189)</f>
        <v>59177.742344999999</v>
      </c>
      <c r="CG190" s="192"/>
      <c r="CH190" s="202"/>
      <c r="CI190" s="208"/>
      <c r="CJ190" s="208"/>
      <c r="CK190" s="208"/>
      <c r="CL190" s="208"/>
      <c r="CM190" s="208"/>
      <c r="CN190" s="208"/>
      <c r="CO190" s="208"/>
      <c r="CP190" s="208"/>
      <c r="CQ190" s="208"/>
      <c r="CR190" s="208"/>
      <c r="CS190" s="208"/>
      <c r="CT190" s="208"/>
      <c r="CU190" s="208"/>
      <c r="CV190" s="208"/>
      <c r="CW190" s="208"/>
      <c r="CX190" s="208"/>
      <c r="CY190" s="208"/>
      <c r="CZ190" s="208"/>
      <c r="DA190" s="208"/>
      <c r="DB190" s="208"/>
      <c r="DC190" s="208"/>
      <c r="DD190" s="208"/>
      <c r="DE190" s="208"/>
      <c r="DF190" s="208"/>
      <c r="DG190" s="208"/>
      <c r="DH190" s="208"/>
      <c r="DI190" s="208"/>
      <c r="DJ190" s="208"/>
      <c r="DK190" s="208"/>
      <c r="DL190" s="208"/>
      <c r="DM190" s="188"/>
      <c r="DN190" s="180"/>
    </row>
    <row r="191" spans="2:118" ht="15" customHeight="1" x14ac:dyDescent="0.45">
      <c r="B191" s="246"/>
      <c r="C191" s="303">
        <f t="shared" si="323"/>
        <v>2055</v>
      </c>
      <c r="D191" s="304"/>
      <c r="E191" s="304"/>
      <c r="F191" s="304"/>
      <c r="G191" s="304"/>
      <c r="H191" s="304"/>
      <c r="I191" s="304"/>
      <c r="J191" s="304"/>
      <c r="K191" s="304"/>
      <c r="L191" s="304"/>
      <c r="M191" s="304"/>
      <c r="N191" s="304"/>
      <c r="O191" s="304"/>
      <c r="P191" s="39"/>
      <c r="Q191" s="247"/>
      <c r="X191" s="283"/>
      <c r="Y191" s="284"/>
      <c r="Z191" s="284"/>
      <c r="AA191" s="284"/>
      <c r="AB191" s="284"/>
      <c r="AC191" s="284"/>
      <c r="AD191" s="284"/>
      <c r="AE191" s="284"/>
      <c r="AF191" s="284"/>
      <c r="AG191" s="284"/>
      <c r="AH191" s="284"/>
      <c r="AI191" s="284"/>
      <c r="AJ191" s="284"/>
      <c r="AK191" s="284"/>
      <c r="AL191" s="284"/>
      <c r="AM191" s="284"/>
      <c r="AN191" s="284"/>
      <c r="AO191" s="284"/>
      <c r="AP191" s="284"/>
      <c r="AQ191" s="284"/>
      <c r="AR191" s="284"/>
      <c r="AS191" s="284"/>
      <c r="AT191" s="284"/>
      <c r="AU191" s="284"/>
      <c r="AV191" s="284"/>
      <c r="AW191" s="284"/>
      <c r="AX191" s="284"/>
      <c r="AY191" s="284"/>
      <c r="AZ191" s="284"/>
      <c r="BA191" s="284"/>
      <c r="BB191" s="284"/>
      <c r="BC191" s="284"/>
      <c r="BD191" s="286"/>
      <c r="BE191" s="286"/>
      <c r="BF191" s="286"/>
      <c r="BG191" s="292"/>
      <c r="BH191" s="293"/>
      <c r="BI191" s="293"/>
      <c r="BJ191" s="294"/>
      <c r="CG191" s="203"/>
      <c r="CH191" s="204"/>
      <c r="CI191" s="204"/>
      <c r="CJ191" s="204"/>
      <c r="CK191" s="204"/>
      <c r="CL191" s="204"/>
      <c r="CM191" s="204"/>
      <c r="CN191" s="204"/>
      <c r="CO191" s="204"/>
      <c r="CP191" s="204"/>
      <c r="CQ191" s="204"/>
      <c r="CR191" s="204"/>
      <c r="CS191" s="204"/>
      <c r="CT191" s="204"/>
      <c r="CU191" s="204"/>
      <c r="CV191" s="204"/>
      <c r="CW191" s="204"/>
      <c r="CX191" s="204"/>
      <c r="CY191" s="204"/>
      <c r="CZ191" s="204"/>
      <c r="DA191" s="204"/>
      <c r="DB191" s="204"/>
      <c r="DC191" s="204"/>
      <c r="DD191" s="204"/>
      <c r="DE191" s="204"/>
      <c r="DF191" s="204"/>
      <c r="DG191" s="204"/>
      <c r="DH191" s="204"/>
      <c r="DI191" s="204"/>
      <c r="DJ191" s="204"/>
      <c r="DK191" s="204"/>
      <c r="DL191" s="204"/>
      <c r="DM191" s="209"/>
      <c r="DN191" s="180"/>
    </row>
    <row r="192" spans="2:118" ht="15" customHeight="1" x14ac:dyDescent="0.45">
      <c r="B192" s="246"/>
      <c r="C192" s="303">
        <f t="shared" si="323"/>
        <v>2056</v>
      </c>
      <c r="D192" s="304"/>
      <c r="E192" s="304"/>
      <c r="F192" s="304"/>
      <c r="G192" s="304"/>
      <c r="H192" s="304"/>
      <c r="I192" s="304"/>
      <c r="J192" s="304"/>
      <c r="K192" s="304"/>
      <c r="L192" s="304"/>
      <c r="M192" s="304"/>
      <c r="N192" s="304"/>
      <c r="O192" s="304"/>
      <c r="P192" s="39"/>
      <c r="Q192" s="247"/>
      <c r="X192" s="296"/>
      <c r="Y192" s="297"/>
      <c r="Z192" s="297"/>
      <c r="AA192" s="297"/>
      <c r="AB192" s="297"/>
      <c r="AC192" s="297"/>
      <c r="AD192" s="297"/>
      <c r="AE192" s="297"/>
      <c r="AF192" s="297"/>
      <c r="AG192" s="297"/>
      <c r="AH192" s="297"/>
      <c r="AI192" s="297"/>
      <c r="AJ192" s="297"/>
      <c r="AK192" s="297"/>
      <c r="AL192" s="297"/>
      <c r="AM192" s="297"/>
      <c r="AN192" s="298"/>
      <c r="AO192" s="299"/>
      <c r="AP192" s="299"/>
      <c r="AQ192" s="299"/>
      <c r="AR192" s="299"/>
      <c r="AS192" s="299"/>
      <c r="AT192" s="299"/>
      <c r="AU192" s="299"/>
      <c r="AV192" s="299"/>
      <c r="AW192" s="299"/>
      <c r="AX192" s="299"/>
      <c r="AY192" s="299"/>
      <c r="AZ192" s="299"/>
      <c r="BA192" s="299"/>
      <c r="BB192" s="299"/>
      <c r="BC192" s="299"/>
      <c r="BD192" s="299"/>
      <c r="BE192" s="299"/>
      <c r="BF192" s="299"/>
      <c r="BG192" s="39"/>
      <c r="BH192" s="39"/>
      <c r="BI192" s="39"/>
      <c r="BJ192" s="247"/>
      <c r="CG192" s="210"/>
      <c r="CH192" s="211"/>
      <c r="CI192" s="211"/>
      <c r="CJ192" s="211"/>
      <c r="CK192" s="211"/>
      <c r="CL192" s="211"/>
      <c r="CM192" s="211"/>
      <c r="CN192" s="211"/>
      <c r="CO192" s="211"/>
      <c r="CP192" s="211"/>
      <c r="CQ192" s="211"/>
      <c r="CR192" s="211"/>
      <c r="CS192" s="211"/>
      <c r="CT192" s="211"/>
      <c r="CU192" s="211"/>
      <c r="CV192" s="211"/>
      <c r="CW192" s="212"/>
      <c r="CX192" s="213"/>
      <c r="CY192" s="213"/>
      <c r="CZ192" s="213"/>
      <c r="DA192" s="213"/>
      <c r="DB192" s="213"/>
      <c r="DC192" s="213"/>
      <c r="DD192" s="213"/>
      <c r="DE192" s="213"/>
      <c r="DF192" s="213"/>
      <c r="DG192" s="213"/>
      <c r="DH192" s="213"/>
      <c r="DI192" s="213"/>
      <c r="DJ192" s="213"/>
      <c r="DK192" s="213"/>
      <c r="DL192" s="213"/>
      <c r="DM192" s="213"/>
      <c r="DN192" s="180"/>
    </row>
    <row r="193" spans="2:118" ht="15" customHeight="1" x14ac:dyDescent="0.45">
      <c r="B193" s="246"/>
      <c r="C193" s="303">
        <f t="shared" si="323"/>
        <v>2057</v>
      </c>
      <c r="D193" s="304"/>
      <c r="E193" s="304"/>
      <c r="F193" s="304"/>
      <c r="G193" s="304"/>
      <c r="H193" s="304"/>
      <c r="I193" s="304"/>
      <c r="J193" s="304"/>
      <c r="K193" s="304"/>
      <c r="L193" s="304"/>
      <c r="M193" s="304"/>
      <c r="N193" s="304"/>
      <c r="O193" s="304"/>
      <c r="P193" s="39"/>
      <c r="Q193" s="247"/>
      <c r="X193" s="246" t="s">
        <v>142</v>
      </c>
      <c r="Y193" s="39"/>
      <c r="Z193" s="39"/>
      <c r="AA193" s="39"/>
      <c r="AB193" s="39"/>
      <c r="AC193" s="39"/>
      <c r="AD193" s="39"/>
      <c r="AE193" s="39"/>
      <c r="AF193" s="39"/>
      <c r="AG193" s="39"/>
      <c r="AH193" s="39"/>
      <c r="AI193" s="39"/>
      <c r="AJ193" s="39"/>
      <c r="AK193" s="39"/>
      <c r="AL193" s="39"/>
      <c r="AM193" s="39"/>
      <c r="AN193" s="39"/>
      <c r="AO193" s="39"/>
      <c r="AP193" s="39"/>
      <c r="AQ193" s="39"/>
      <c r="AR193" s="39"/>
      <c r="AS193" s="39"/>
      <c r="AT193" s="39"/>
      <c r="AU193" s="39"/>
      <c r="AV193" s="39"/>
      <c r="AW193" s="39"/>
      <c r="AX193" s="39"/>
      <c r="AY193" s="39"/>
      <c r="AZ193" s="39"/>
      <c r="BA193" s="39"/>
      <c r="BB193" s="39"/>
      <c r="BC193" s="39"/>
      <c r="BD193" s="39"/>
      <c r="BE193" s="39"/>
      <c r="BF193" s="39"/>
      <c r="BG193" s="39"/>
      <c r="BH193" s="39"/>
      <c r="BI193" s="39"/>
      <c r="BJ193" s="247"/>
      <c r="CG193" s="192" t="s">
        <v>142</v>
      </c>
      <c r="CH193" s="188"/>
      <c r="CI193" s="188"/>
      <c r="CJ193" s="188"/>
      <c r="CK193" s="188"/>
      <c r="CL193" s="188"/>
      <c r="CM193" s="188"/>
      <c r="CN193" s="188"/>
      <c r="CO193" s="188"/>
      <c r="CP193" s="188"/>
      <c r="CQ193" s="188"/>
      <c r="CR193" s="188"/>
      <c r="CS193" s="188"/>
      <c r="CT193" s="188"/>
      <c r="CU193" s="188"/>
      <c r="CV193" s="188"/>
      <c r="CW193" s="188"/>
      <c r="CX193" s="188"/>
      <c r="CY193" s="188"/>
      <c r="CZ193" s="188"/>
      <c r="DA193" s="188"/>
      <c r="DB193" s="188"/>
      <c r="DC193" s="188"/>
      <c r="DD193" s="188"/>
      <c r="DE193" s="188"/>
      <c r="DF193" s="188"/>
      <c r="DG193" s="188"/>
      <c r="DH193" s="188"/>
      <c r="DI193" s="188"/>
      <c r="DJ193" s="188"/>
      <c r="DK193" s="188"/>
      <c r="DL193" s="188"/>
      <c r="DM193" s="188"/>
      <c r="DN193" s="180"/>
    </row>
    <row r="194" spans="2:118" ht="15" customHeight="1" x14ac:dyDescent="0.45">
      <c r="B194" s="246"/>
      <c r="C194" s="303">
        <f t="shared" si="323"/>
        <v>2058</v>
      </c>
      <c r="D194" s="304"/>
      <c r="E194" s="304"/>
      <c r="F194" s="304"/>
      <c r="G194" s="304"/>
      <c r="H194" s="304"/>
      <c r="I194" s="304"/>
      <c r="J194" s="304"/>
      <c r="K194" s="304"/>
      <c r="L194" s="304"/>
      <c r="M194" s="304"/>
      <c r="N194" s="304"/>
      <c r="O194" s="304"/>
      <c r="P194" s="39"/>
      <c r="Q194" s="247"/>
      <c r="X194" s="246"/>
      <c r="Y194" s="39"/>
      <c r="Z194" s="264">
        <f t="shared" ref="Z194:BD194" si="328">IFERROR(SUMIF(Z197:Z220,"&gt;0",Z197:Z220)/-SUMIF(Z197:Z220,"&lt;0",Z197:Z220),"")</f>
        <v>0.87999999999859135</v>
      </c>
      <c r="AA194" s="264">
        <f t="shared" si="328"/>
        <v>0.87999999999859135</v>
      </c>
      <c r="AB194" s="264">
        <f t="shared" si="328"/>
        <v>0.87999999999859135</v>
      </c>
      <c r="AC194" s="264">
        <f t="shared" si="328"/>
        <v>0.88000000000211409</v>
      </c>
      <c r="AD194" s="264">
        <f t="shared" si="328"/>
        <v>0.87999999999859124</v>
      </c>
      <c r="AE194" s="264">
        <f t="shared" si="328"/>
        <v>0.87999999999879019</v>
      </c>
      <c r="AF194" s="264">
        <f t="shared" si="328"/>
        <v>0.87999999999859135</v>
      </c>
      <c r="AG194" s="264">
        <f t="shared" si="328"/>
        <v>0.88000000000141065</v>
      </c>
      <c r="AH194" s="264">
        <f t="shared" si="328"/>
        <v>0.87999999999859135</v>
      </c>
      <c r="AI194" s="264">
        <f t="shared" si="328"/>
        <v>0.87999999999859135</v>
      </c>
      <c r="AJ194" s="264">
        <f t="shared" si="328"/>
        <v>0.87999999999859135</v>
      </c>
      <c r="AK194" s="264">
        <f t="shared" si="328"/>
        <v>0.87999999999894396</v>
      </c>
      <c r="AL194" s="264">
        <f t="shared" si="328"/>
        <v>0.88000000000106404</v>
      </c>
      <c r="AM194" s="264">
        <f t="shared" si="328"/>
        <v>0.87999999999830714</v>
      </c>
      <c r="AN194" s="264">
        <f t="shared" si="328"/>
        <v>0.87999999999859135</v>
      </c>
      <c r="AO194" s="264">
        <f t="shared" si="328"/>
        <v>0.88000000000141065</v>
      </c>
      <c r="AP194" s="264">
        <f t="shared" si="328"/>
        <v>0.87999999999859135</v>
      </c>
      <c r="AQ194" s="264">
        <f t="shared" si="328"/>
        <v>0.87999999999859135</v>
      </c>
      <c r="AR194" s="264">
        <f t="shared" si="328"/>
        <v>0.87999999999902201</v>
      </c>
      <c r="AS194" s="264">
        <f t="shared" si="328"/>
        <v>0.87999999999915168</v>
      </c>
      <c r="AT194" s="264">
        <f t="shared" si="328"/>
        <v>0.87999999999943657</v>
      </c>
      <c r="AU194" s="264">
        <f t="shared" si="328"/>
        <v>0.88</v>
      </c>
      <c r="AV194" s="264">
        <f t="shared" si="328"/>
        <v>0.87999999999902179</v>
      </c>
      <c r="AW194" s="264">
        <f t="shared" si="328"/>
        <v>0.87999999999830714</v>
      </c>
      <c r="AX194" s="264">
        <f t="shared" si="328"/>
        <v>0.87999999999859135</v>
      </c>
      <c r="AY194" s="264">
        <f t="shared" si="328"/>
        <v>0.87999999999902201</v>
      </c>
      <c r="AZ194" s="264">
        <f t="shared" si="328"/>
        <v>0.87999999999925094</v>
      </c>
      <c r="BA194" s="264">
        <f t="shared" si="328"/>
        <v>0.88000000000246514</v>
      </c>
      <c r="BB194" s="264">
        <f t="shared" si="328"/>
        <v>0.87999999999859135</v>
      </c>
      <c r="BC194" s="264">
        <f t="shared" si="328"/>
        <v>0.88000000000246514</v>
      </c>
      <c r="BD194" s="264">
        <f t="shared" si="328"/>
        <v>0.87999999999859135</v>
      </c>
      <c r="BE194" s="39"/>
      <c r="BF194" s="39"/>
      <c r="BG194" s="43"/>
      <c r="BH194" s="39"/>
      <c r="BI194" s="39"/>
      <c r="BJ194" s="247"/>
      <c r="CG194" s="192"/>
      <c r="CH194" s="188"/>
      <c r="CI194" s="193"/>
      <c r="CJ194" s="193"/>
      <c r="CK194" s="193"/>
      <c r="CL194" s="193"/>
      <c r="CM194" s="193"/>
      <c r="CN194" s="193"/>
      <c r="CO194" s="193"/>
      <c r="CP194" s="193"/>
      <c r="CQ194" s="193"/>
      <c r="CR194" s="193"/>
      <c r="CS194" s="193"/>
      <c r="CT194" s="193"/>
      <c r="CU194" s="193"/>
      <c r="CV194" s="193"/>
      <c r="CW194" s="193"/>
      <c r="CX194" s="193"/>
      <c r="CY194" s="193"/>
      <c r="CZ194" s="193"/>
      <c r="DA194" s="193"/>
      <c r="DB194" s="193"/>
      <c r="DC194" s="193"/>
      <c r="DD194" s="193"/>
      <c r="DE194" s="193"/>
      <c r="DF194" s="193"/>
      <c r="DG194" s="193"/>
      <c r="DH194" s="193"/>
      <c r="DI194" s="193"/>
      <c r="DJ194" s="193"/>
      <c r="DK194" s="193"/>
      <c r="DL194" s="193"/>
      <c r="DM194" s="193"/>
      <c r="DN194" s="180"/>
    </row>
    <row r="195" spans="2:118" ht="15" customHeight="1" x14ac:dyDescent="0.45">
      <c r="B195" s="246"/>
      <c r="C195" s="305">
        <f t="shared" si="323"/>
        <v>2059</v>
      </c>
      <c r="D195" s="306"/>
      <c r="E195" s="306"/>
      <c r="F195" s="306"/>
      <c r="G195" s="306"/>
      <c r="H195" s="306"/>
      <c r="I195" s="306"/>
      <c r="J195" s="306"/>
      <c r="K195" s="306"/>
      <c r="L195" s="306"/>
      <c r="M195" s="306"/>
      <c r="N195" s="306"/>
      <c r="O195" s="306"/>
      <c r="P195" s="39"/>
      <c r="Q195" s="247"/>
      <c r="X195" s="246"/>
      <c r="Y195" s="248" t="s">
        <v>93</v>
      </c>
      <c r="Z195" s="62">
        <v>1</v>
      </c>
      <c r="AA195" s="62">
        <v>2</v>
      </c>
      <c r="AB195" s="62">
        <v>3</v>
      </c>
      <c r="AC195" s="62">
        <v>4</v>
      </c>
      <c r="AD195" s="62">
        <v>5</v>
      </c>
      <c r="AE195" s="62">
        <v>6</v>
      </c>
      <c r="AF195" s="62">
        <v>7</v>
      </c>
      <c r="AG195" s="62">
        <v>8</v>
      </c>
      <c r="AH195" s="62">
        <v>9</v>
      </c>
      <c r="AI195" s="62">
        <v>10</v>
      </c>
      <c r="AJ195" s="62">
        <v>11</v>
      </c>
      <c r="AK195" s="62">
        <v>12</v>
      </c>
      <c r="AL195" s="62">
        <v>13</v>
      </c>
      <c r="AM195" s="62">
        <v>14</v>
      </c>
      <c r="AN195" s="62">
        <v>15</v>
      </c>
      <c r="AO195" s="62">
        <v>16</v>
      </c>
      <c r="AP195" s="62">
        <v>17</v>
      </c>
      <c r="AQ195" s="62">
        <v>18</v>
      </c>
      <c r="AR195" s="62">
        <v>19</v>
      </c>
      <c r="AS195" s="62">
        <v>20</v>
      </c>
      <c r="AT195" s="62">
        <v>21</v>
      </c>
      <c r="AU195" s="62">
        <v>22</v>
      </c>
      <c r="AV195" s="62">
        <v>23</v>
      </c>
      <c r="AW195" s="62">
        <v>24</v>
      </c>
      <c r="AX195" s="62">
        <v>25</v>
      </c>
      <c r="AY195" s="62">
        <v>26</v>
      </c>
      <c r="AZ195" s="62">
        <v>27</v>
      </c>
      <c r="BA195" s="62">
        <v>28</v>
      </c>
      <c r="BB195" s="62">
        <v>29</v>
      </c>
      <c r="BC195" s="62">
        <v>30</v>
      </c>
      <c r="BD195" s="62">
        <v>31</v>
      </c>
      <c r="BE195" s="484" t="s">
        <v>94</v>
      </c>
      <c r="BF195" s="495"/>
      <c r="BG195" s="266" t="s">
        <v>95</v>
      </c>
      <c r="BH195" s="266" t="s">
        <v>96</v>
      </c>
      <c r="BI195" s="266" t="s">
        <v>97</v>
      </c>
      <c r="BJ195" s="267" t="s">
        <v>98</v>
      </c>
      <c r="CG195" s="192"/>
      <c r="CH195" s="194" t="s">
        <v>93</v>
      </c>
      <c r="CI195" s="195">
        <v>1</v>
      </c>
      <c r="CJ195" s="195">
        <v>2</v>
      </c>
      <c r="CK195" s="195">
        <v>3</v>
      </c>
      <c r="CL195" s="195">
        <v>4</v>
      </c>
      <c r="CM195" s="195">
        <v>5</v>
      </c>
      <c r="CN195" s="195">
        <v>6</v>
      </c>
      <c r="CO195" s="195">
        <v>7</v>
      </c>
      <c r="CP195" s="195">
        <v>8</v>
      </c>
      <c r="CQ195" s="195">
        <v>9</v>
      </c>
      <c r="CR195" s="195">
        <v>10</v>
      </c>
      <c r="CS195" s="195">
        <v>11</v>
      </c>
      <c r="CT195" s="195">
        <v>12</v>
      </c>
      <c r="CU195" s="195">
        <v>13</v>
      </c>
      <c r="CV195" s="195">
        <v>14</v>
      </c>
      <c r="CW195" s="195">
        <v>15</v>
      </c>
      <c r="CX195" s="195">
        <v>16</v>
      </c>
      <c r="CY195" s="195">
        <v>17</v>
      </c>
      <c r="CZ195" s="195">
        <v>18</v>
      </c>
      <c r="DA195" s="195">
        <v>19</v>
      </c>
      <c r="DB195" s="195">
        <v>20</v>
      </c>
      <c r="DC195" s="195">
        <v>21</v>
      </c>
      <c r="DD195" s="195">
        <v>22</v>
      </c>
      <c r="DE195" s="195">
        <v>23</v>
      </c>
      <c r="DF195" s="195">
        <v>24</v>
      </c>
      <c r="DG195" s="195">
        <v>25</v>
      </c>
      <c r="DH195" s="195">
        <v>26</v>
      </c>
      <c r="DI195" s="195">
        <v>27</v>
      </c>
      <c r="DJ195" s="195">
        <v>28</v>
      </c>
      <c r="DK195" s="195">
        <v>29</v>
      </c>
      <c r="DL195" s="195">
        <v>30</v>
      </c>
      <c r="DM195" s="195">
        <v>31</v>
      </c>
      <c r="DN195" s="180"/>
    </row>
    <row r="196" spans="2:118" ht="15" customHeight="1" x14ac:dyDescent="0.45">
      <c r="B196" s="246"/>
      <c r="C196" s="466" t="s">
        <v>138</v>
      </c>
      <c r="D196" s="466"/>
      <c r="E196" s="466"/>
      <c r="F196" s="466"/>
      <c r="G196" s="466"/>
      <c r="H196" s="466"/>
      <c r="I196" s="466"/>
      <c r="J196" s="466"/>
      <c r="K196" s="466"/>
      <c r="L196" s="466"/>
      <c r="M196" s="466"/>
      <c r="N196" s="466"/>
      <c r="O196" s="466"/>
      <c r="P196" s="39"/>
      <c r="Q196" s="247"/>
      <c r="X196" s="246"/>
      <c r="Y196" s="248"/>
      <c r="Z196" s="62" t="str">
        <f>VLOOKUP(WEEKDAY(CONCATENATE("1","/",Z195,"/",$AJ$6)),$BY$11:$BZ$17,2,FALSE)</f>
        <v>Sun</v>
      </c>
      <c r="AA196" s="62" t="str">
        <f t="shared" ref="AA196" si="329">VLOOKUP(WEEKDAY(CONCATENATE("1","/",AA195,"/",$AJ$6)),$BY$11:$BZ$17,2,FALSE)</f>
        <v>Mon</v>
      </c>
      <c r="AB196" s="62" t="str">
        <f t="shared" ref="AB196" si="330">VLOOKUP(WEEKDAY(CONCATENATE("1","/",AB195,"/",$AJ$6)),$BY$11:$BZ$17,2,FALSE)</f>
        <v>Tues</v>
      </c>
      <c r="AC196" s="62" t="str">
        <f t="shared" ref="AC196" si="331">VLOOKUP(WEEKDAY(CONCATENATE("1","/",AC195,"/",$AJ$6)),$BY$11:$BZ$17,2,FALSE)</f>
        <v>Wed</v>
      </c>
      <c r="AD196" s="62" t="str">
        <f t="shared" ref="AD196" si="332">VLOOKUP(WEEKDAY(CONCATENATE("1","/",AD195,"/",$AJ$6)),$BY$11:$BZ$17,2,FALSE)</f>
        <v>Thur</v>
      </c>
      <c r="AE196" s="62" t="str">
        <f t="shared" ref="AE196" si="333">VLOOKUP(WEEKDAY(CONCATENATE("1","/",AE195,"/",$AJ$6)),$BY$11:$BZ$17,2,FALSE)</f>
        <v>Fri</v>
      </c>
      <c r="AF196" s="62" t="str">
        <f t="shared" ref="AF196" si="334">VLOOKUP(WEEKDAY(CONCATENATE("1","/",AF195,"/",$AJ$6)),$BY$11:$BZ$17,2,FALSE)</f>
        <v>Sat</v>
      </c>
      <c r="AG196" s="62" t="str">
        <f>Z196</f>
        <v>Sun</v>
      </c>
      <c r="AH196" s="62" t="str">
        <f t="shared" ref="AH196:BD196" si="335">AA196</f>
        <v>Mon</v>
      </c>
      <c r="AI196" s="62" t="str">
        <f t="shared" si="335"/>
        <v>Tues</v>
      </c>
      <c r="AJ196" s="62" t="str">
        <f t="shared" si="335"/>
        <v>Wed</v>
      </c>
      <c r="AK196" s="62" t="str">
        <f t="shared" si="335"/>
        <v>Thur</v>
      </c>
      <c r="AL196" s="62" t="str">
        <f t="shared" si="335"/>
        <v>Fri</v>
      </c>
      <c r="AM196" s="62" t="str">
        <f t="shared" si="335"/>
        <v>Sat</v>
      </c>
      <c r="AN196" s="62" t="str">
        <f t="shared" si="335"/>
        <v>Sun</v>
      </c>
      <c r="AO196" s="62" t="str">
        <f t="shared" si="335"/>
        <v>Mon</v>
      </c>
      <c r="AP196" s="62" t="str">
        <f t="shared" si="335"/>
        <v>Tues</v>
      </c>
      <c r="AQ196" s="62" t="str">
        <f t="shared" si="335"/>
        <v>Wed</v>
      </c>
      <c r="AR196" s="62" t="str">
        <f t="shared" si="335"/>
        <v>Thur</v>
      </c>
      <c r="AS196" s="62" t="str">
        <f t="shared" si="335"/>
        <v>Fri</v>
      </c>
      <c r="AT196" s="62" t="str">
        <f t="shared" si="335"/>
        <v>Sat</v>
      </c>
      <c r="AU196" s="62" t="str">
        <f t="shared" si="335"/>
        <v>Sun</v>
      </c>
      <c r="AV196" s="62" t="str">
        <f t="shared" si="335"/>
        <v>Mon</v>
      </c>
      <c r="AW196" s="62" t="str">
        <f t="shared" si="335"/>
        <v>Tues</v>
      </c>
      <c r="AX196" s="62" t="str">
        <f t="shared" si="335"/>
        <v>Wed</v>
      </c>
      <c r="AY196" s="62" t="str">
        <f t="shared" si="335"/>
        <v>Thur</v>
      </c>
      <c r="AZ196" s="62" t="str">
        <f t="shared" si="335"/>
        <v>Fri</v>
      </c>
      <c r="BA196" s="62" t="str">
        <f t="shared" si="335"/>
        <v>Sat</v>
      </c>
      <c r="BB196" s="62" t="str">
        <f t="shared" si="335"/>
        <v>Sun</v>
      </c>
      <c r="BC196" s="62" t="str">
        <f t="shared" si="335"/>
        <v>Mon</v>
      </c>
      <c r="BD196" s="62" t="str">
        <f t="shared" si="335"/>
        <v>Tues</v>
      </c>
      <c r="BE196" s="484" t="s">
        <v>113</v>
      </c>
      <c r="BF196" s="495"/>
      <c r="BG196" s="266" t="s">
        <v>43</v>
      </c>
      <c r="BH196" s="266" t="s">
        <v>43</v>
      </c>
      <c r="BI196" s="266" t="s">
        <v>43</v>
      </c>
      <c r="BJ196" s="267" t="s">
        <v>43</v>
      </c>
      <c r="CG196" s="192"/>
      <c r="CH196" s="194"/>
      <c r="CI196" s="195" t="str">
        <f>Z196</f>
        <v>Sun</v>
      </c>
      <c r="CJ196" s="195" t="str">
        <f t="shared" ref="CJ196:DM196" si="336">AA196</f>
        <v>Mon</v>
      </c>
      <c r="CK196" s="195" t="str">
        <f t="shared" si="336"/>
        <v>Tues</v>
      </c>
      <c r="CL196" s="195" t="str">
        <f t="shared" si="336"/>
        <v>Wed</v>
      </c>
      <c r="CM196" s="195" t="str">
        <f t="shared" si="336"/>
        <v>Thur</v>
      </c>
      <c r="CN196" s="195" t="str">
        <f t="shared" si="336"/>
        <v>Fri</v>
      </c>
      <c r="CO196" s="195" t="str">
        <f t="shared" si="336"/>
        <v>Sat</v>
      </c>
      <c r="CP196" s="195" t="str">
        <f t="shared" si="336"/>
        <v>Sun</v>
      </c>
      <c r="CQ196" s="195" t="str">
        <f t="shared" si="336"/>
        <v>Mon</v>
      </c>
      <c r="CR196" s="195" t="str">
        <f t="shared" si="336"/>
        <v>Tues</v>
      </c>
      <c r="CS196" s="195" t="str">
        <f t="shared" si="336"/>
        <v>Wed</v>
      </c>
      <c r="CT196" s="195" t="str">
        <f t="shared" si="336"/>
        <v>Thur</v>
      </c>
      <c r="CU196" s="195" t="str">
        <f t="shared" si="336"/>
        <v>Fri</v>
      </c>
      <c r="CV196" s="195" t="str">
        <f t="shared" si="336"/>
        <v>Sat</v>
      </c>
      <c r="CW196" s="195" t="str">
        <f t="shared" si="336"/>
        <v>Sun</v>
      </c>
      <c r="CX196" s="195" t="str">
        <f t="shared" si="336"/>
        <v>Mon</v>
      </c>
      <c r="CY196" s="195" t="str">
        <f t="shared" si="336"/>
        <v>Tues</v>
      </c>
      <c r="CZ196" s="195" t="str">
        <f t="shared" si="336"/>
        <v>Wed</v>
      </c>
      <c r="DA196" s="195" t="str">
        <f t="shared" si="336"/>
        <v>Thur</v>
      </c>
      <c r="DB196" s="195" t="str">
        <f t="shared" si="336"/>
        <v>Fri</v>
      </c>
      <c r="DC196" s="195" t="str">
        <f t="shared" si="336"/>
        <v>Sat</v>
      </c>
      <c r="DD196" s="195" t="str">
        <f t="shared" si="336"/>
        <v>Sun</v>
      </c>
      <c r="DE196" s="195" t="str">
        <f t="shared" si="336"/>
        <v>Mon</v>
      </c>
      <c r="DF196" s="195" t="str">
        <f t="shared" si="336"/>
        <v>Tues</v>
      </c>
      <c r="DG196" s="195" t="str">
        <f t="shared" si="336"/>
        <v>Wed</v>
      </c>
      <c r="DH196" s="195" t="str">
        <f t="shared" si="336"/>
        <v>Thur</v>
      </c>
      <c r="DI196" s="195" t="str">
        <f t="shared" si="336"/>
        <v>Fri</v>
      </c>
      <c r="DJ196" s="195" t="str">
        <f t="shared" si="336"/>
        <v>Sat</v>
      </c>
      <c r="DK196" s="195" t="str">
        <f t="shared" si="336"/>
        <v>Sun</v>
      </c>
      <c r="DL196" s="195" t="str">
        <f t="shared" si="336"/>
        <v>Mon</v>
      </c>
      <c r="DM196" s="195" t="str">
        <f t="shared" si="336"/>
        <v>Tues</v>
      </c>
      <c r="DN196" s="180"/>
    </row>
    <row r="197" spans="2:118" ht="15" customHeight="1" x14ac:dyDescent="0.45">
      <c r="B197" s="246"/>
      <c r="C197" s="467"/>
      <c r="D197" s="467"/>
      <c r="E197" s="467"/>
      <c r="F197" s="467"/>
      <c r="G197" s="467"/>
      <c r="H197" s="467"/>
      <c r="I197" s="467"/>
      <c r="J197" s="467"/>
      <c r="K197" s="467"/>
      <c r="L197" s="467"/>
      <c r="M197" s="467"/>
      <c r="N197" s="467"/>
      <c r="O197" s="467"/>
      <c r="P197" s="39"/>
      <c r="Q197" s="247"/>
      <c r="X197" s="246"/>
      <c r="Y197" s="268">
        <v>1</v>
      </c>
      <c r="Z197" s="269">
        <v>0</v>
      </c>
      <c r="AA197" s="269">
        <v>0</v>
      </c>
      <c r="AB197" s="269">
        <v>0</v>
      </c>
      <c r="AC197" s="269">
        <v>0</v>
      </c>
      <c r="AD197" s="269">
        <v>0</v>
      </c>
      <c r="AE197" s="269">
        <v>0</v>
      </c>
      <c r="AF197" s="269">
        <v>0</v>
      </c>
      <c r="AG197" s="269">
        <v>0</v>
      </c>
      <c r="AH197" s="269">
        <v>0</v>
      </c>
      <c r="AI197" s="269">
        <v>-271.64520739</v>
      </c>
      <c r="AJ197" s="269">
        <v>0</v>
      </c>
      <c r="AK197" s="269">
        <v>0</v>
      </c>
      <c r="AL197" s="269">
        <v>0</v>
      </c>
      <c r="AM197" s="269">
        <v>0</v>
      </c>
      <c r="AN197" s="269">
        <v>0</v>
      </c>
      <c r="AO197" s="269">
        <v>0</v>
      </c>
      <c r="AP197" s="269">
        <v>0</v>
      </c>
      <c r="AQ197" s="269">
        <v>0</v>
      </c>
      <c r="AR197" s="269">
        <v>0</v>
      </c>
      <c r="AS197" s="269">
        <v>0</v>
      </c>
      <c r="AT197" s="269">
        <v>0</v>
      </c>
      <c r="AU197" s="269">
        <v>0</v>
      </c>
      <c r="AV197" s="269">
        <v>0</v>
      </c>
      <c r="AW197" s="269">
        <v>0</v>
      </c>
      <c r="AX197" s="269">
        <v>0</v>
      </c>
      <c r="AY197" s="269">
        <v>-500</v>
      </c>
      <c r="AZ197" s="269">
        <v>0</v>
      </c>
      <c r="BA197" s="269">
        <v>0</v>
      </c>
      <c r="BB197" s="269">
        <v>0</v>
      </c>
      <c r="BC197" s="269">
        <v>0</v>
      </c>
      <c r="BD197" s="269">
        <v>0</v>
      </c>
      <c r="BE197" s="493">
        <f>SUM(Z197:BD197)/COUNT(Z$195:BD$195)</f>
        <v>-24.891780883548385</v>
      </c>
      <c r="BF197" s="494">
        <f t="shared" ref="BF197" si="337">SUM(AA197:BC197)/COUNT(AA$40:BC$40)</f>
        <v>-27.558757406785713</v>
      </c>
      <c r="BG197" s="270">
        <f t="shared" ref="BG197:BG203" si="338">SUM($Z197:$BD197)</f>
        <v>-771.64520739</v>
      </c>
      <c r="BH197" s="270">
        <v>0</v>
      </c>
      <c r="BI197" s="271">
        <f>SUMIF(Z197:BD197,"&lt;0",Z197:BD197)</f>
        <v>-771.64520739</v>
      </c>
      <c r="BJ197" s="272">
        <f>SUMIF(Z197:BD197,"&gt;0",Z197:BD197)</f>
        <v>0</v>
      </c>
      <c r="CG197" s="192"/>
      <c r="CH197" s="198">
        <v>1</v>
      </c>
      <c r="CI197" s="199">
        <f>DL189+IF(Z197&lt;0,ABS(Z197*(StorEff1/100)),-1*Z197/(StorEff1/100))</f>
        <v>-50506.265329091366</v>
      </c>
      <c r="CJ197" s="199">
        <f t="shared" ref="CJ197:DM197" si="339">CI220+IF(AA197&lt;0,ABS(AA197*(StorEff1/100)),-1*AA197/(StorEff1/100))</f>
        <v>-50808.087443576216</v>
      </c>
      <c r="CK197" s="199">
        <f t="shared" si="339"/>
        <v>-51109.909558061066</v>
      </c>
      <c r="CL197" s="199">
        <f t="shared" si="339"/>
        <v>-51411.731672545917</v>
      </c>
      <c r="CM197" s="199">
        <f t="shared" si="339"/>
        <v>-51562.570845492737</v>
      </c>
      <c r="CN197" s="199">
        <f t="shared" si="339"/>
        <v>-51864.39295997758</v>
      </c>
      <c r="CO197" s="199">
        <f t="shared" si="339"/>
        <v>-52391.539337983078</v>
      </c>
      <c r="CP197" s="199">
        <f t="shared" si="339"/>
        <v>-52693.361452467929</v>
      </c>
      <c r="CQ197" s="199">
        <f t="shared" si="339"/>
        <v>-53070.09996333516</v>
      </c>
      <c r="CR197" s="199">
        <f t="shared" si="339"/>
        <v>-53134.50416656115</v>
      </c>
      <c r="CS197" s="199">
        <f t="shared" si="339"/>
        <v>-53673.744192304861</v>
      </c>
      <c r="CT197" s="199">
        <f t="shared" si="339"/>
        <v>-53975.566306789711</v>
      </c>
      <c r="CU197" s="199">
        <f t="shared" si="339"/>
        <v>-54277.532189874481</v>
      </c>
      <c r="CV197" s="199">
        <f t="shared" si="339"/>
        <v>-54577.19777537779</v>
      </c>
      <c r="CW197" s="199">
        <f t="shared" si="339"/>
        <v>-54953.936286236283</v>
      </c>
      <c r="CX197" s="199">
        <f t="shared" si="339"/>
        <v>-55255.758400721134</v>
      </c>
      <c r="CY197" s="199">
        <f t="shared" si="339"/>
        <v>-55632.496911588365</v>
      </c>
      <c r="CZ197" s="199">
        <f t="shared" si="339"/>
        <v>-55934.319026073215</v>
      </c>
      <c r="DA197" s="199">
        <f t="shared" si="339"/>
        <v>-56236.141140558066</v>
      </c>
      <c r="DB197" s="199">
        <f t="shared" si="339"/>
        <v>-56670.828243601252</v>
      </c>
      <c r="DC197" s="199">
        <f t="shared" si="339"/>
        <v>-57171.947840923618</v>
      </c>
      <c r="DD197" s="199">
        <f t="shared" si="339"/>
        <v>-57549.261426181853</v>
      </c>
      <c r="DE197" s="199">
        <f t="shared" si="339"/>
        <v>-57881.423897577741</v>
      </c>
      <c r="DF197" s="199">
        <f t="shared" si="339"/>
        <v>-58316.111000620942</v>
      </c>
      <c r="DG197" s="199">
        <f t="shared" si="339"/>
        <v>-58692.849511479435</v>
      </c>
      <c r="DH197" s="199">
        <f t="shared" si="339"/>
        <v>-58557.671625964285</v>
      </c>
      <c r="DI197" s="199">
        <f t="shared" si="339"/>
        <v>-59429.358729007472</v>
      </c>
      <c r="DJ197" s="199">
        <f t="shared" si="339"/>
        <v>-59996.910820609002</v>
      </c>
      <c r="DK197" s="199">
        <f t="shared" si="339"/>
        <v>-60298.732935102598</v>
      </c>
      <c r="DL197" s="199">
        <f t="shared" si="339"/>
        <v>-60600.555049587449</v>
      </c>
      <c r="DM197" s="199">
        <f t="shared" si="339"/>
        <v>-60902.377164081045</v>
      </c>
      <c r="DN197" s="180"/>
    </row>
    <row r="198" spans="2:118" ht="15" customHeight="1" thickBot="1" x14ac:dyDescent="0.5">
      <c r="B198" s="252"/>
      <c r="C198" s="254"/>
      <c r="D198" s="254"/>
      <c r="E198" s="254"/>
      <c r="F198" s="254"/>
      <c r="G198" s="254"/>
      <c r="H198" s="254"/>
      <c r="I198" s="254"/>
      <c r="J198" s="307"/>
      <c r="K198" s="307"/>
      <c r="L198" s="307"/>
      <c r="M198" s="307"/>
      <c r="N198" s="307"/>
      <c r="O198" s="307"/>
      <c r="P198" s="307"/>
      <c r="Q198" s="255"/>
      <c r="X198" s="246"/>
      <c r="Y198" s="268">
        <v>2</v>
      </c>
      <c r="Z198" s="269">
        <v>0</v>
      </c>
      <c r="AA198" s="269">
        <v>0</v>
      </c>
      <c r="AB198" s="269">
        <v>0</v>
      </c>
      <c r="AC198" s="269">
        <v>0</v>
      </c>
      <c r="AD198" s="269">
        <v>-271.64520739</v>
      </c>
      <c r="AE198" s="269">
        <v>-271.64520739</v>
      </c>
      <c r="AF198" s="269">
        <v>0</v>
      </c>
      <c r="AG198" s="269">
        <v>0</v>
      </c>
      <c r="AH198" s="269">
        <v>-500</v>
      </c>
      <c r="AI198" s="269">
        <v>0</v>
      </c>
      <c r="AJ198" s="269">
        <v>-500</v>
      </c>
      <c r="AK198" s="269">
        <v>0.95221750000000005</v>
      </c>
      <c r="AL198" s="269">
        <v>-255.41422727</v>
      </c>
      <c r="AM198" s="269">
        <v>-500</v>
      </c>
      <c r="AN198" s="269">
        <v>-500</v>
      </c>
      <c r="AO198" s="269">
        <v>-500</v>
      </c>
      <c r="AP198" s="269">
        <v>0</v>
      </c>
      <c r="AQ198" s="269">
        <v>-500</v>
      </c>
      <c r="AR198" s="269">
        <v>-271.64520739</v>
      </c>
      <c r="AS198" s="269">
        <v>-500</v>
      </c>
      <c r="AT198" s="269">
        <v>0</v>
      </c>
      <c r="AU198" s="269">
        <v>0</v>
      </c>
      <c r="AV198" s="269">
        <v>0</v>
      </c>
      <c r="AW198" s="269">
        <v>0</v>
      </c>
      <c r="AX198" s="269">
        <v>-500</v>
      </c>
      <c r="AY198" s="269">
        <v>-500</v>
      </c>
      <c r="AZ198" s="269">
        <v>-500</v>
      </c>
      <c r="BA198" s="269">
        <v>0</v>
      </c>
      <c r="BB198" s="269">
        <v>0</v>
      </c>
      <c r="BC198" s="269">
        <v>0</v>
      </c>
      <c r="BD198" s="269">
        <v>-500</v>
      </c>
      <c r="BE198" s="493">
        <f t="shared" ref="BE198:BE220" si="340">SUM(Z198:BD198)/COUNT(Z$195:BD$195)</f>
        <v>-211.91605264322581</v>
      </c>
      <c r="BF198" s="494">
        <f t="shared" ref="BF198:BF220" si="341">SUM(AA198:BC198)/COUNT(AA$40:BC$40)</f>
        <v>-216.76420114071428</v>
      </c>
      <c r="BG198" s="273">
        <f t="shared" si="338"/>
        <v>-6569.3976319399999</v>
      </c>
      <c r="BH198" s="273">
        <v>0</v>
      </c>
      <c r="BI198" s="274">
        <f t="shared" ref="BI198:BI220" si="342">SUMIF(Z198:BD198,"&lt;0",Z198:BD198)</f>
        <v>-6570.3498494400001</v>
      </c>
      <c r="BJ198" s="275">
        <f t="shared" ref="BJ198:BJ220" si="343">SUMIF(Z198:BD198,"&gt;0",Z198:BD198)</f>
        <v>0.95221750000000005</v>
      </c>
      <c r="CG198" s="192"/>
      <c r="CH198" s="198">
        <v>2</v>
      </c>
      <c r="CI198" s="199">
        <f t="shared" ref="CI198:CI220" si="344">CI197+IF(Z198&lt;0,ABS(Z198*(StorEff1/100)),-1*Z198/(StorEff1/100))</f>
        <v>-50506.265329091366</v>
      </c>
      <c r="CJ198" s="199">
        <f t="shared" ref="CJ198:CJ220" si="345">CJ197+IF(AA198&lt;0,ABS(AA198*(StorEff1/100)),-1*AA198/(StorEff1/100))</f>
        <v>-50808.087443576216</v>
      </c>
      <c r="CK198" s="199">
        <f t="shared" ref="CK198:CK220" si="346">CK197+IF(AB198&lt;0,ABS(AB198*(StorEff1/100)),-1*AB198/(StorEff1/100))</f>
        <v>-51109.909558061066</v>
      </c>
      <c r="CL198" s="199">
        <f t="shared" ref="CL198:CL220" si="347">CL197+IF(AC198&lt;0,ABS(AC198*(StorEff1/100)),-1*AC198/(StorEff1/100))</f>
        <v>-51411.731672545917</v>
      </c>
      <c r="CM198" s="199">
        <f t="shared" ref="CM198:CM220" si="348">CM197+IF(AD198&lt;0,ABS(AD198*(StorEff1/100)),-1*AD198/(StorEff1/100))</f>
        <v>-51325.152934233876</v>
      </c>
      <c r="CN198" s="199">
        <f t="shared" ref="CN198:CN220" si="349">CN197+IF(AE198&lt;0,ABS(AE198*(StorEff1/100)),-1*AE198/(StorEff1/100))</f>
        <v>-51626.975048718719</v>
      </c>
      <c r="CO198" s="199">
        <f t="shared" ref="CO198:CO220" si="350">CO197+IF(AF198&lt;0,ABS(AF198*(StorEff1/100)),-1*AF198/(StorEff1/100))</f>
        <v>-52391.539337983078</v>
      </c>
      <c r="CP198" s="199">
        <f t="shared" ref="CP198:CP220" si="351">CP197+IF(AG198&lt;0,ABS(AG198*(StorEff1/100)),-1*AG198/(StorEff1/100))</f>
        <v>-52693.361452467929</v>
      </c>
      <c r="CQ198" s="199">
        <f t="shared" ref="CQ198:CQ220" si="352">CQ197+IF(AH198&lt;0,ABS(AH198*(StorEff1/100)),-1*AH198/(StorEff1/100))</f>
        <v>-52633.09996333516</v>
      </c>
      <c r="CR198" s="199">
        <f t="shared" ref="CR198:CR220" si="353">CR197+IF(AI198&lt;0,ABS(AI198*(StorEff1/100)),-1*AI198/(StorEff1/100))</f>
        <v>-53134.50416656115</v>
      </c>
      <c r="CS198" s="199">
        <f t="shared" ref="CS198:CS220" si="354">CS197+IF(AJ198&lt;0,ABS(AJ198*(StorEff1/100)),-1*AJ198/(StorEff1/100))</f>
        <v>-53236.744192304861</v>
      </c>
      <c r="CT198" s="199">
        <f t="shared" ref="CT198:CT220" si="355">CT197+IF(AK198&lt;0,ABS(AK198*(StorEff1/100)),-1*AK198/(StorEff1/100))</f>
        <v>-53976.655800496803</v>
      </c>
      <c r="CU198" s="199">
        <f t="shared" ref="CU198:CU220" si="356">CU197+IF(AL198&lt;0,ABS(AL198*(StorEff1/100)),-1*AL198/(StorEff1/100))</f>
        <v>-54054.300155240504</v>
      </c>
      <c r="CV198" s="199">
        <f t="shared" ref="CV198:CV220" si="357">CV197+IF(AM198&lt;0,ABS(AM198*(StorEff1/100)),-1*AM198/(StorEff1/100))</f>
        <v>-54140.19777537779</v>
      </c>
      <c r="CW198" s="199">
        <f t="shared" ref="CW198:CW220" si="358">CW197+IF(AN198&lt;0,ABS(AN198*(StorEff1/100)),-1*AN198/(StorEff1/100))</f>
        <v>-54516.936286236283</v>
      </c>
      <c r="CX198" s="199">
        <f t="shared" ref="CX198:CX220" si="359">CX197+IF(AO198&lt;0,ABS(AO198*(StorEff1/100)),-1*AO198/(StorEff1/100))</f>
        <v>-54818.758400721134</v>
      </c>
      <c r="CY198" s="199">
        <f t="shared" ref="CY198:CY220" si="360">CY197+IF(AP198&lt;0,ABS(AP198*(StorEff1/100)),-1*AP198/(StorEff1/100))</f>
        <v>-55632.496911588365</v>
      </c>
      <c r="CZ198" s="199">
        <f t="shared" ref="CZ198:CZ220" si="361">CZ197+IF(AQ198&lt;0,ABS(AQ198*(StorEff1/100)),-1*AQ198/(StorEff1/100))</f>
        <v>-55497.319026073215</v>
      </c>
      <c r="DA198" s="199">
        <f t="shared" ref="DA198:DA220" si="362">DA197+IF(AR198&lt;0,ABS(AR198*(StorEff1/100)),-1*AR198/(StorEff1/100))</f>
        <v>-55998.723229299205</v>
      </c>
      <c r="DB198" s="199">
        <f t="shared" ref="DB198:DB220" si="363">DB197+IF(AS198&lt;0,ABS(AS198*(StorEff1/100)),-1*AS198/(StorEff1/100))</f>
        <v>-56233.828243601252</v>
      </c>
      <c r="DC198" s="199">
        <f t="shared" ref="DC198:DC220" si="364">DC197+IF(AT198&lt;0,ABS(AT198*(StorEff1/100)),-1*AT198/(StorEff1/100))</f>
        <v>-57171.947840923618</v>
      </c>
      <c r="DD198" s="199">
        <f t="shared" ref="DD198:DD220" si="365">DD197+IF(AU198&lt;0,ABS(AU198*(StorEff1/100)),-1*AU198/(StorEff1/100))</f>
        <v>-57549.261426181853</v>
      </c>
      <c r="DE198" s="199">
        <f t="shared" ref="DE198:DE220" si="366">DE197+IF(AV198&lt;0,ABS(AV198*(StorEff1/100)),-1*AV198/(StorEff1/100))</f>
        <v>-57881.423897577741</v>
      </c>
      <c r="DF198" s="199">
        <f t="shared" ref="DF198:DF220" si="367">DF197+IF(AW198&lt;0,ABS(AW198*(StorEff1/100)),-1*AW198/(StorEff1/100))</f>
        <v>-58316.111000620942</v>
      </c>
      <c r="DG198" s="199">
        <f t="shared" ref="DG198:DG220" si="368">DG197+IF(AX198&lt;0,ABS(AX198*(StorEff1/100)),-1*AX198/(StorEff1/100))</f>
        <v>-58255.849511479435</v>
      </c>
      <c r="DH198" s="199">
        <f t="shared" ref="DH198:DH220" si="369">DH197+IF(AY198&lt;0,ABS(AY198*(StorEff1/100)),-1*AY198/(StorEff1/100))</f>
        <v>-58120.671625964285</v>
      </c>
      <c r="DI198" s="199">
        <f t="shared" ref="DI198:DI220" si="370">DI197+IF(AZ198&lt;0,ABS(AZ198*(StorEff1/100)),-1*AZ198/(StorEff1/100))</f>
        <v>-58992.358729007472</v>
      </c>
      <c r="DJ198" s="199">
        <f t="shared" ref="DJ198:DJ220" si="371">DJ197+IF(BA198&lt;0,ABS(BA198*(StorEff1/100)),-1*BA198/(StorEff1/100))</f>
        <v>-59996.910820609002</v>
      </c>
      <c r="DK198" s="199">
        <f t="shared" ref="DK198:DK220" si="372">DK197+IF(BB198&lt;0,ABS(BB198*(StorEff1/100)),-1*BB198/(StorEff1/100))</f>
        <v>-60298.732935102598</v>
      </c>
      <c r="DL198" s="199">
        <f t="shared" ref="DL198:DL220" si="373">DL197+IF(BC198&lt;0,ABS(BC198*(StorEff1/100)),-1*BC198/(StorEff1/100))</f>
        <v>-60600.555049587449</v>
      </c>
      <c r="DM198" s="199">
        <f t="shared" ref="DM198:DM220" si="374">DM197+IF(BD198&lt;0,ABS(BD198*(StorEff1/100)),-1*BD198/(StorEff1/100))</f>
        <v>-60465.377164081045</v>
      </c>
      <c r="DN198" s="180"/>
    </row>
    <row r="199" spans="2:118" ht="15" customHeight="1" x14ac:dyDescent="0.45">
      <c r="B199" s="246"/>
      <c r="C199" s="39"/>
      <c r="D199" s="39"/>
      <c r="E199" s="39"/>
      <c r="F199" s="39"/>
      <c r="G199" s="39"/>
      <c r="H199" s="39"/>
      <c r="I199" s="39"/>
      <c r="J199" s="308"/>
      <c r="K199" s="309"/>
      <c r="L199" s="309"/>
      <c r="M199" s="309"/>
      <c r="N199" s="309"/>
      <c r="O199" s="309"/>
      <c r="P199" s="309"/>
      <c r="Q199" s="247"/>
      <c r="X199" s="246"/>
      <c r="Y199" s="268">
        <v>3</v>
      </c>
      <c r="Z199" s="269">
        <v>-500</v>
      </c>
      <c r="AA199" s="269">
        <v>-500</v>
      </c>
      <c r="AB199" s="269">
        <v>0</v>
      </c>
      <c r="AC199" s="269">
        <v>0</v>
      </c>
      <c r="AD199" s="269">
        <v>-500</v>
      </c>
      <c r="AE199" s="269">
        <v>-500</v>
      </c>
      <c r="AF199" s="269">
        <v>0</v>
      </c>
      <c r="AG199" s="269">
        <v>-500</v>
      </c>
      <c r="AH199" s="269">
        <v>-500</v>
      </c>
      <c r="AI199" s="269">
        <v>-500</v>
      </c>
      <c r="AJ199" s="269">
        <v>-500</v>
      </c>
      <c r="AK199" s="269">
        <v>0</v>
      </c>
      <c r="AL199" s="269">
        <v>-500</v>
      </c>
      <c r="AM199" s="269">
        <v>-500</v>
      </c>
      <c r="AN199" s="269">
        <v>-500</v>
      </c>
      <c r="AO199" s="269">
        <v>-500</v>
      </c>
      <c r="AP199" s="269">
        <v>-500</v>
      </c>
      <c r="AQ199" s="269">
        <v>-500</v>
      </c>
      <c r="AR199" s="269">
        <v>-500</v>
      </c>
      <c r="AS199" s="269">
        <v>-500</v>
      </c>
      <c r="AT199" s="269">
        <v>0</v>
      </c>
      <c r="AU199" s="269">
        <v>-500</v>
      </c>
      <c r="AV199" s="269">
        <v>-500</v>
      </c>
      <c r="AW199" s="269">
        <v>0</v>
      </c>
      <c r="AX199" s="269">
        <v>-500</v>
      </c>
      <c r="AY199" s="269">
        <v>-271.64520739</v>
      </c>
      <c r="AZ199" s="269">
        <v>-500</v>
      </c>
      <c r="BA199" s="269">
        <v>-135.28157102</v>
      </c>
      <c r="BB199" s="269">
        <v>0</v>
      </c>
      <c r="BC199" s="269">
        <v>-135.28157102</v>
      </c>
      <c r="BD199" s="269">
        <v>0</v>
      </c>
      <c r="BE199" s="493">
        <f t="shared" si="340"/>
        <v>-340.07123707838707</v>
      </c>
      <c r="BF199" s="494">
        <f t="shared" si="341"/>
        <v>-358.65029819392851</v>
      </c>
      <c r="BG199" s="273">
        <f t="shared" si="338"/>
        <v>-10542.208349429999</v>
      </c>
      <c r="BH199" s="273">
        <v>0</v>
      </c>
      <c r="BI199" s="274">
        <f t="shared" si="342"/>
        <v>-10542.208349429999</v>
      </c>
      <c r="BJ199" s="275">
        <f t="shared" si="343"/>
        <v>0</v>
      </c>
      <c r="CG199" s="192"/>
      <c r="CH199" s="198">
        <v>3</v>
      </c>
      <c r="CI199" s="199">
        <f t="shared" si="344"/>
        <v>-50069.265329091366</v>
      </c>
      <c r="CJ199" s="199">
        <f t="shared" si="345"/>
        <v>-50371.087443576216</v>
      </c>
      <c r="CK199" s="199">
        <f t="shared" si="346"/>
        <v>-51109.909558061066</v>
      </c>
      <c r="CL199" s="199">
        <f t="shared" si="347"/>
        <v>-51411.731672545917</v>
      </c>
      <c r="CM199" s="199">
        <f t="shared" si="348"/>
        <v>-50888.152934233876</v>
      </c>
      <c r="CN199" s="199">
        <f t="shared" si="349"/>
        <v>-51189.975048718719</v>
      </c>
      <c r="CO199" s="199">
        <f t="shared" si="350"/>
        <v>-52391.539337983078</v>
      </c>
      <c r="CP199" s="199">
        <f t="shared" si="351"/>
        <v>-52256.361452467929</v>
      </c>
      <c r="CQ199" s="199">
        <f t="shared" si="352"/>
        <v>-52196.09996333516</v>
      </c>
      <c r="CR199" s="199">
        <f t="shared" si="353"/>
        <v>-52697.50416656115</v>
      </c>
      <c r="CS199" s="199">
        <f t="shared" si="354"/>
        <v>-52799.744192304861</v>
      </c>
      <c r="CT199" s="199">
        <f t="shared" si="355"/>
        <v>-53976.655800496803</v>
      </c>
      <c r="CU199" s="199">
        <f t="shared" si="356"/>
        <v>-53617.300155240504</v>
      </c>
      <c r="CV199" s="199">
        <f t="shared" si="357"/>
        <v>-53703.19777537779</v>
      </c>
      <c r="CW199" s="199">
        <f t="shared" si="358"/>
        <v>-54079.936286236283</v>
      </c>
      <c r="CX199" s="199">
        <f t="shared" si="359"/>
        <v>-54381.758400721134</v>
      </c>
      <c r="CY199" s="199">
        <f t="shared" si="360"/>
        <v>-55195.496911588365</v>
      </c>
      <c r="CZ199" s="199">
        <f t="shared" si="361"/>
        <v>-55060.319026073215</v>
      </c>
      <c r="DA199" s="199">
        <f t="shared" si="362"/>
        <v>-55561.723229299205</v>
      </c>
      <c r="DB199" s="199">
        <f t="shared" si="363"/>
        <v>-55796.828243601252</v>
      </c>
      <c r="DC199" s="199">
        <f t="shared" si="364"/>
        <v>-57171.947840923618</v>
      </c>
      <c r="DD199" s="199">
        <f t="shared" si="365"/>
        <v>-57112.261426181853</v>
      </c>
      <c r="DE199" s="199">
        <f t="shared" si="366"/>
        <v>-57444.423897577741</v>
      </c>
      <c r="DF199" s="199">
        <f t="shared" si="367"/>
        <v>-58316.111000620942</v>
      </c>
      <c r="DG199" s="199">
        <f t="shared" si="368"/>
        <v>-57818.849511479435</v>
      </c>
      <c r="DH199" s="199">
        <f t="shared" si="369"/>
        <v>-57883.253714705424</v>
      </c>
      <c r="DI199" s="199">
        <f t="shared" si="370"/>
        <v>-58555.358729007472</v>
      </c>
      <c r="DJ199" s="199">
        <f t="shared" si="371"/>
        <v>-59878.674727537524</v>
      </c>
      <c r="DK199" s="199">
        <f t="shared" si="372"/>
        <v>-60298.732935102598</v>
      </c>
      <c r="DL199" s="199">
        <f t="shared" si="373"/>
        <v>-60482.31895651597</v>
      </c>
      <c r="DM199" s="199">
        <f t="shared" si="374"/>
        <v>-60465.377164081045</v>
      </c>
      <c r="DN199" s="180"/>
    </row>
    <row r="200" spans="2:118" ht="15" customHeight="1" x14ac:dyDescent="0.45">
      <c r="B200" s="246"/>
      <c r="C200" s="39"/>
      <c r="D200" s="39"/>
      <c r="E200" s="39"/>
      <c r="F200" s="39"/>
      <c r="G200" s="39"/>
      <c r="H200" s="39"/>
      <c r="I200" s="39"/>
      <c r="J200" s="308"/>
      <c r="K200" s="309"/>
      <c r="L200" s="309"/>
      <c r="M200" s="309"/>
      <c r="N200" s="309"/>
      <c r="O200" s="309"/>
      <c r="P200" s="309"/>
      <c r="Q200" s="247"/>
      <c r="X200" s="246"/>
      <c r="Y200" s="268">
        <v>4</v>
      </c>
      <c r="Z200" s="269">
        <v>-500</v>
      </c>
      <c r="AA200" s="269">
        <v>-500</v>
      </c>
      <c r="AB200" s="269">
        <v>0</v>
      </c>
      <c r="AC200" s="269">
        <v>0</v>
      </c>
      <c r="AD200" s="269">
        <v>-500</v>
      </c>
      <c r="AE200" s="269">
        <v>-500</v>
      </c>
      <c r="AF200" s="269">
        <v>-500</v>
      </c>
      <c r="AG200" s="269">
        <v>-500</v>
      </c>
      <c r="AH200" s="269">
        <v>0</v>
      </c>
      <c r="AI200" s="269">
        <v>-500</v>
      </c>
      <c r="AJ200" s="269">
        <v>-500</v>
      </c>
      <c r="AK200" s="269">
        <v>0</v>
      </c>
      <c r="AL200" s="269">
        <v>-500</v>
      </c>
      <c r="AM200" s="269">
        <v>-271.64520739</v>
      </c>
      <c r="AN200" s="269">
        <v>-500</v>
      </c>
      <c r="AO200" s="269">
        <v>-500</v>
      </c>
      <c r="AP200" s="269">
        <v>-500</v>
      </c>
      <c r="AQ200" s="269">
        <v>-500</v>
      </c>
      <c r="AR200" s="269">
        <v>-500</v>
      </c>
      <c r="AS200" s="269">
        <v>-500</v>
      </c>
      <c r="AT200" s="269">
        <v>-500</v>
      </c>
      <c r="AU200" s="269">
        <v>-500</v>
      </c>
      <c r="AV200" s="269">
        <v>-500</v>
      </c>
      <c r="AW200" s="269">
        <v>-500</v>
      </c>
      <c r="AX200" s="269">
        <v>-500</v>
      </c>
      <c r="AY200" s="269">
        <v>-500</v>
      </c>
      <c r="AZ200" s="269">
        <v>-500</v>
      </c>
      <c r="BA200" s="269">
        <v>-500</v>
      </c>
      <c r="BB200" s="269">
        <v>0</v>
      </c>
      <c r="BC200" s="269">
        <v>-500</v>
      </c>
      <c r="BD200" s="269">
        <v>-500</v>
      </c>
      <c r="BE200" s="493">
        <f t="shared" si="340"/>
        <v>-411.98855507709675</v>
      </c>
      <c r="BF200" s="494">
        <f t="shared" si="341"/>
        <v>-420.41590026392856</v>
      </c>
      <c r="BG200" s="273">
        <f t="shared" si="338"/>
        <v>-12771.64520739</v>
      </c>
      <c r="BH200" s="273">
        <v>0</v>
      </c>
      <c r="BI200" s="274">
        <f t="shared" si="342"/>
        <v>-12771.64520739</v>
      </c>
      <c r="BJ200" s="275">
        <f t="shared" si="343"/>
        <v>0</v>
      </c>
      <c r="CG200" s="192"/>
      <c r="CH200" s="198">
        <v>4</v>
      </c>
      <c r="CI200" s="199">
        <f t="shared" si="344"/>
        <v>-49632.265329091366</v>
      </c>
      <c r="CJ200" s="199">
        <f t="shared" si="345"/>
        <v>-49934.087443576216</v>
      </c>
      <c r="CK200" s="199">
        <f t="shared" si="346"/>
        <v>-51109.909558061066</v>
      </c>
      <c r="CL200" s="199">
        <f t="shared" si="347"/>
        <v>-51411.731672545917</v>
      </c>
      <c r="CM200" s="199">
        <f t="shared" si="348"/>
        <v>-50451.152934233876</v>
      </c>
      <c r="CN200" s="199">
        <f t="shared" si="349"/>
        <v>-50752.975048718719</v>
      </c>
      <c r="CO200" s="199">
        <f t="shared" si="350"/>
        <v>-51954.539337983078</v>
      </c>
      <c r="CP200" s="199">
        <f t="shared" si="351"/>
        <v>-51819.361452467929</v>
      </c>
      <c r="CQ200" s="199">
        <f t="shared" si="352"/>
        <v>-52196.09996333516</v>
      </c>
      <c r="CR200" s="199">
        <f t="shared" si="353"/>
        <v>-52260.50416656115</v>
      </c>
      <c r="CS200" s="199">
        <f t="shared" si="354"/>
        <v>-52362.744192304861</v>
      </c>
      <c r="CT200" s="199">
        <f t="shared" si="355"/>
        <v>-53976.655800496803</v>
      </c>
      <c r="CU200" s="199">
        <f t="shared" si="356"/>
        <v>-53180.300155240504</v>
      </c>
      <c r="CV200" s="199">
        <f t="shared" si="357"/>
        <v>-53465.779864118929</v>
      </c>
      <c r="CW200" s="199">
        <f t="shared" si="358"/>
        <v>-53642.936286236283</v>
      </c>
      <c r="CX200" s="199">
        <f t="shared" si="359"/>
        <v>-53944.758400721134</v>
      </c>
      <c r="CY200" s="199">
        <f t="shared" si="360"/>
        <v>-54758.496911588365</v>
      </c>
      <c r="CZ200" s="199">
        <f t="shared" si="361"/>
        <v>-54623.319026073215</v>
      </c>
      <c r="DA200" s="199">
        <f t="shared" si="362"/>
        <v>-55124.723229299205</v>
      </c>
      <c r="DB200" s="199">
        <f t="shared" si="363"/>
        <v>-55359.828243601252</v>
      </c>
      <c r="DC200" s="199">
        <f t="shared" si="364"/>
        <v>-56734.947840923618</v>
      </c>
      <c r="DD200" s="199">
        <f t="shared" si="365"/>
        <v>-56675.261426181853</v>
      </c>
      <c r="DE200" s="199">
        <f t="shared" si="366"/>
        <v>-57007.423897577741</v>
      </c>
      <c r="DF200" s="199">
        <f t="shared" si="367"/>
        <v>-57879.111000620942</v>
      </c>
      <c r="DG200" s="199">
        <f t="shared" si="368"/>
        <v>-57381.849511479435</v>
      </c>
      <c r="DH200" s="199">
        <f t="shared" si="369"/>
        <v>-57446.253714705424</v>
      </c>
      <c r="DI200" s="199">
        <f t="shared" si="370"/>
        <v>-58118.358729007472</v>
      </c>
      <c r="DJ200" s="199">
        <f t="shared" si="371"/>
        <v>-59441.674727537524</v>
      </c>
      <c r="DK200" s="199">
        <f t="shared" si="372"/>
        <v>-60298.732935102598</v>
      </c>
      <c r="DL200" s="199">
        <f t="shared" si="373"/>
        <v>-60045.31895651597</v>
      </c>
      <c r="DM200" s="199">
        <f t="shared" si="374"/>
        <v>-60028.377164081045</v>
      </c>
      <c r="DN200" s="180"/>
    </row>
    <row r="201" spans="2:118" ht="15" customHeight="1" x14ac:dyDescent="0.45">
      <c r="B201" s="246"/>
      <c r="C201" s="39"/>
      <c r="D201" s="39"/>
      <c r="E201" s="39"/>
      <c r="F201" s="39"/>
      <c r="G201" s="39"/>
      <c r="H201" s="39"/>
      <c r="I201" s="39"/>
      <c r="J201" s="308"/>
      <c r="K201" s="309"/>
      <c r="L201" s="309"/>
      <c r="M201" s="309"/>
      <c r="N201" s="309"/>
      <c r="O201" s="309"/>
      <c r="P201" s="309"/>
      <c r="Q201" s="247"/>
      <c r="X201" s="246"/>
      <c r="Y201" s="268">
        <v>5</v>
      </c>
      <c r="Z201" s="269">
        <v>-500</v>
      </c>
      <c r="AA201" s="269">
        <v>0</v>
      </c>
      <c r="AB201" s="269">
        <v>0</v>
      </c>
      <c r="AC201" s="269">
        <v>0</v>
      </c>
      <c r="AD201" s="269">
        <v>-500</v>
      </c>
      <c r="AE201" s="269">
        <v>-500</v>
      </c>
      <c r="AF201" s="269">
        <v>-500</v>
      </c>
      <c r="AG201" s="269">
        <v>-500</v>
      </c>
      <c r="AH201" s="269">
        <v>0</v>
      </c>
      <c r="AI201" s="269">
        <v>-500</v>
      </c>
      <c r="AJ201" s="269">
        <v>-500</v>
      </c>
      <c r="AK201" s="269">
        <v>-272.72727272999998</v>
      </c>
      <c r="AL201" s="269">
        <v>-500</v>
      </c>
      <c r="AM201" s="269">
        <v>-500</v>
      </c>
      <c r="AN201" s="269">
        <v>-271.64520739</v>
      </c>
      <c r="AO201" s="269">
        <v>-500</v>
      </c>
      <c r="AP201" s="269">
        <v>-500</v>
      </c>
      <c r="AQ201" s="269">
        <v>-500</v>
      </c>
      <c r="AR201" s="269">
        <v>-500</v>
      </c>
      <c r="AS201" s="269">
        <v>-500</v>
      </c>
      <c r="AT201" s="269">
        <v>-67.099752839999994</v>
      </c>
      <c r="AU201" s="269">
        <v>-500</v>
      </c>
      <c r="AV201" s="269">
        <v>-500</v>
      </c>
      <c r="AW201" s="269">
        <v>-500</v>
      </c>
      <c r="AX201" s="269">
        <v>-271.64520739</v>
      </c>
      <c r="AY201" s="269">
        <v>-500</v>
      </c>
      <c r="AZ201" s="269">
        <v>-271.64520739</v>
      </c>
      <c r="BA201" s="269">
        <v>-500</v>
      </c>
      <c r="BB201" s="269">
        <v>0</v>
      </c>
      <c r="BC201" s="269">
        <v>-500</v>
      </c>
      <c r="BD201" s="269">
        <v>-500</v>
      </c>
      <c r="BE201" s="493">
        <f t="shared" si="340"/>
        <v>-375.96008541096779</v>
      </c>
      <c r="BF201" s="494">
        <f t="shared" si="341"/>
        <v>-380.52723741928577</v>
      </c>
      <c r="BG201" s="273">
        <f t="shared" si="338"/>
        <v>-11654.762647740001</v>
      </c>
      <c r="BH201" s="273">
        <v>0</v>
      </c>
      <c r="BI201" s="274">
        <f t="shared" si="342"/>
        <v>-11654.762647740001</v>
      </c>
      <c r="BJ201" s="275">
        <f t="shared" si="343"/>
        <v>0</v>
      </c>
      <c r="CG201" s="192"/>
      <c r="CH201" s="198">
        <v>5</v>
      </c>
      <c r="CI201" s="199">
        <f t="shared" si="344"/>
        <v>-49195.265329091366</v>
      </c>
      <c r="CJ201" s="199">
        <f t="shared" si="345"/>
        <v>-49934.087443576216</v>
      </c>
      <c r="CK201" s="199">
        <f t="shared" si="346"/>
        <v>-51109.909558061066</v>
      </c>
      <c r="CL201" s="199">
        <f t="shared" si="347"/>
        <v>-51411.731672545917</v>
      </c>
      <c r="CM201" s="199">
        <f t="shared" si="348"/>
        <v>-50014.152934233876</v>
      </c>
      <c r="CN201" s="199">
        <f t="shared" si="349"/>
        <v>-50315.975048718719</v>
      </c>
      <c r="CO201" s="199">
        <f t="shared" si="350"/>
        <v>-51517.539337983078</v>
      </c>
      <c r="CP201" s="199">
        <f t="shared" si="351"/>
        <v>-51382.361452467929</v>
      </c>
      <c r="CQ201" s="199">
        <f t="shared" si="352"/>
        <v>-52196.09996333516</v>
      </c>
      <c r="CR201" s="199">
        <f t="shared" si="353"/>
        <v>-51823.50416656115</v>
      </c>
      <c r="CS201" s="199">
        <f t="shared" si="354"/>
        <v>-51925.744192304861</v>
      </c>
      <c r="CT201" s="199">
        <f t="shared" si="355"/>
        <v>-53738.292164130784</v>
      </c>
      <c r="CU201" s="199">
        <f t="shared" si="356"/>
        <v>-52743.300155240504</v>
      </c>
      <c r="CV201" s="199">
        <f t="shared" si="357"/>
        <v>-53028.779864118929</v>
      </c>
      <c r="CW201" s="199">
        <f t="shared" si="358"/>
        <v>-53405.518374977422</v>
      </c>
      <c r="CX201" s="199">
        <f t="shared" si="359"/>
        <v>-53507.758400721134</v>
      </c>
      <c r="CY201" s="199">
        <f t="shared" si="360"/>
        <v>-54321.496911588365</v>
      </c>
      <c r="CZ201" s="199">
        <f t="shared" si="361"/>
        <v>-54186.319026073215</v>
      </c>
      <c r="DA201" s="199">
        <f t="shared" si="362"/>
        <v>-54687.723229299205</v>
      </c>
      <c r="DB201" s="199">
        <f t="shared" si="363"/>
        <v>-54922.828243601252</v>
      </c>
      <c r="DC201" s="199">
        <f t="shared" si="364"/>
        <v>-56676.302656941458</v>
      </c>
      <c r="DD201" s="199">
        <f t="shared" si="365"/>
        <v>-56238.261426181853</v>
      </c>
      <c r="DE201" s="199">
        <f t="shared" si="366"/>
        <v>-56570.423897577741</v>
      </c>
      <c r="DF201" s="199">
        <f t="shared" si="367"/>
        <v>-57442.111000620942</v>
      </c>
      <c r="DG201" s="199">
        <f t="shared" si="368"/>
        <v>-57144.431600220574</v>
      </c>
      <c r="DH201" s="199">
        <f t="shared" si="369"/>
        <v>-57009.253714705424</v>
      </c>
      <c r="DI201" s="199">
        <f t="shared" si="370"/>
        <v>-57880.940817748611</v>
      </c>
      <c r="DJ201" s="199">
        <f t="shared" si="371"/>
        <v>-59004.674727537524</v>
      </c>
      <c r="DK201" s="199">
        <f t="shared" si="372"/>
        <v>-60298.732935102598</v>
      </c>
      <c r="DL201" s="199">
        <f t="shared" si="373"/>
        <v>-59608.31895651597</v>
      </c>
      <c r="DM201" s="199">
        <f t="shared" si="374"/>
        <v>-59591.377164081045</v>
      </c>
      <c r="DN201" s="180"/>
    </row>
    <row r="202" spans="2:118" ht="15" customHeight="1" x14ac:dyDescent="0.45">
      <c r="B202" s="246"/>
      <c r="C202" s="39"/>
      <c r="D202" s="39"/>
      <c r="E202" s="39"/>
      <c r="F202" s="39"/>
      <c r="G202" s="39"/>
      <c r="H202" s="39"/>
      <c r="I202" s="39"/>
      <c r="J202" s="308"/>
      <c r="K202" s="309"/>
      <c r="L202" s="309"/>
      <c r="M202" s="309"/>
      <c r="N202" s="309"/>
      <c r="O202" s="309"/>
      <c r="P202" s="309"/>
      <c r="Q202" s="247"/>
      <c r="X202" s="246"/>
      <c r="Y202" s="268">
        <v>6</v>
      </c>
      <c r="Z202" s="269">
        <v>0</v>
      </c>
      <c r="AA202" s="269">
        <v>0</v>
      </c>
      <c r="AB202" s="269">
        <v>0</v>
      </c>
      <c r="AC202" s="269">
        <v>0</v>
      </c>
      <c r="AD202" s="269">
        <v>-500</v>
      </c>
      <c r="AE202" s="269">
        <v>-500</v>
      </c>
      <c r="AF202" s="269">
        <v>0</v>
      </c>
      <c r="AG202" s="269">
        <v>0</v>
      </c>
      <c r="AH202" s="269">
        <v>0</v>
      </c>
      <c r="AI202" s="269">
        <v>-500</v>
      </c>
      <c r="AJ202" s="269">
        <v>0</v>
      </c>
      <c r="AK202" s="269">
        <v>-500</v>
      </c>
      <c r="AL202" s="269">
        <v>-500</v>
      </c>
      <c r="AM202" s="269">
        <v>-500</v>
      </c>
      <c r="AN202" s="269">
        <v>-500</v>
      </c>
      <c r="AO202" s="269">
        <v>0</v>
      </c>
      <c r="AP202" s="269">
        <v>0</v>
      </c>
      <c r="AQ202" s="269">
        <v>-271.64520739</v>
      </c>
      <c r="AR202" s="269">
        <v>-500</v>
      </c>
      <c r="AS202" s="269">
        <v>-271.64520739</v>
      </c>
      <c r="AT202" s="269">
        <v>500</v>
      </c>
      <c r="AU202" s="269">
        <v>0</v>
      </c>
      <c r="AV202" s="269">
        <v>-500</v>
      </c>
      <c r="AW202" s="269">
        <v>0</v>
      </c>
      <c r="AX202" s="269">
        <v>0</v>
      </c>
      <c r="AY202" s="269">
        <v>0</v>
      </c>
      <c r="AZ202" s="269">
        <v>-500</v>
      </c>
      <c r="BA202" s="269">
        <v>0</v>
      </c>
      <c r="BB202" s="269">
        <v>0</v>
      </c>
      <c r="BC202" s="269">
        <v>0</v>
      </c>
      <c r="BD202" s="269">
        <v>-271.64520739</v>
      </c>
      <c r="BE202" s="493">
        <f t="shared" si="340"/>
        <v>-171.44953619903225</v>
      </c>
      <c r="BF202" s="494">
        <f t="shared" si="341"/>
        <v>-180.11751481357143</v>
      </c>
      <c r="BG202" s="273">
        <f t="shared" si="338"/>
        <v>-5314.93562217</v>
      </c>
      <c r="BH202" s="273">
        <v>0</v>
      </c>
      <c r="BI202" s="274">
        <f t="shared" si="342"/>
        <v>-5814.93562217</v>
      </c>
      <c r="BJ202" s="275">
        <f t="shared" si="343"/>
        <v>500</v>
      </c>
      <c r="CG202" s="192"/>
      <c r="CH202" s="198">
        <v>6</v>
      </c>
      <c r="CI202" s="199">
        <f t="shared" si="344"/>
        <v>-49195.265329091366</v>
      </c>
      <c r="CJ202" s="199">
        <f t="shared" si="345"/>
        <v>-49934.087443576216</v>
      </c>
      <c r="CK202" s="199">
        <f t="shared" si="346"/>
        <v>-51109.909558061066</v>
      </c>
      <c r="CL202" s="199">
        <f t="shared" si="347"/>
        <v>-51411.731672545917</v>
      </c>
      <c r="CM202" s="199">
        <f t="shared" si="348"/>
        <v>-49577.152934233876</v>
      </c>
      <c r="CN202" s="199">
        <f t="shared" si="349"/>
        <v>-49878.975048718719</v>
      </c>
      <c r="CO202" s="199">
        <f t="shared" si="350"/>
        <v>-51517.539337983078</v>
      </c>
      <c r="CP202" s="199">
        <f t="shared" si="351"/>
        <v>-51382.361452467929</v>
      </c>
      <c r="CQ202" s="199">
        <f t="shared" si="352"/>
        <v>-52196.09996333516</v>
      </c>
      <c r="CR202" s="199">
        <f t="shared" si="353"/>
        <v>-51386.50416656115</v>
      </c>
      <c r="CS202" s="199">
        <f t="shared" si="354"/>
        <v>-51925.744192304861</v>
      </c>
      <c r="CT202" s="199">
        <f t="shared" si="355"/>
        <v>-53301.292164130784</v>
      </c>
      <c r="CU202" s="199">
        <f t="shared" si="356"/>
        <v>-52306.300155240504</v>
      </c>
      <c r="CV202" s="199">
        <f t="shared" si="357"/>
        <v>-52591.779864118929</v>
      </c>
      <c r="CW202" s="199">
        <f t="shared" si="358"/>
        <v>-52968.518374977422</v>
      </c>
      <c r="CX202" s="199">
        <f t="shared" si="359"/>
        <v>-53507.758400721134</v>
      </c>
      <c r="CY202" s="199">
        <f t="shared" si="360"/>
        <v>-54321.496911588365</v>
      </c>
      <c r="CZ202" s="199">
        <f t="shared" si="361"/>
        <v>-53948.901114814355</v>
      </c>
      <c r="DA202" s="199">
        <f t="shared" si="362"/>
        <v>-54250.723229299205</v>
      </c>
      <c r="DB202" s="199">
        <f t="shared" si="363"/>
        <v>-54685.410332342391</v>
      </c>
      <c r="DC202" s="199">
        <f t="shared" si="364"/>
        <v>-57248.38503680416</v>
      </c>
      <c r="DD202" s="199">
        <f t="shared" si="365"/>
        <v>-56238.261426181853</v>
      </c>
      <c r="DE202" s="199">
        <f t="shared" si="366"/>
        <v>-56133.423897577741</v>
      </c>
      <c r="DF202" s="199">
        <f t="shared" si="367"/>
        <v>-57442.111000620942</v>
      </c>
      <c r="DG202" s="199">
        <f t="shared" si="368"/>
        <v>-57144.431600220574</v>
      </c>
      <c r="DH202" s="199">
        <f t="shared" si="369"/>
        <v>-57009.253714705424</v>
      </c>
      <c r="DI202" s="199">
        <f t="shared" si="370"/>
        <v>-57443.940817748611</v>
      </c>
      <c r="DJ202" s="199">
        <f t="shared" si="371"/>
        <v>-59004.674727537524</v>
      </c>
      <c r="DK202" s="199">
        <f t="shared" si="372"/>
        <v>-60298.732935102598</v>
      </c>
      <c r="DL202" s="199">
        <f t="shared" si="373"/>
        <v>-59608.31895651597</v>
      </c>
      <c r="DM202" s="199">
        <f t="shared" si="374"/>
        <v>-59353.959252822184</v>
      </c>
      <c r="DN202" s="180"/>
    </row>
    <row r="203" spans="2:118" ht="15.75" customHeight="1" x14ac:dyDescent="0.45">
      <c r="B203" s="246"/>
      <c r="C203" s="520" t="s">
        <v>246</v>
      </c>
      <c r="D203" s="454"/>
      <c r="E203" s="454"/>
      <c r="F203" s="454"/>
      <c r="G203" s="454"/>
      <c r="H203" s="454"/>
      <c r="I203" s="454"/>
      <c r="J203" s="454"/>
      <c r="K203" s="454"/>
      <c r="L203" s="454"/>
      <c r="M203" s="454"/>
      <c r="N203" s="454"/>
      <c r="O203" s="455"/>
      <c r="P203" s="309"/>
      <c r="Q203" s="247"/>
      <c r="X203" s="246"/>
      <c r="Y203" s="268">
        <v>7</v>
      </c>
      <c r="Z203" s="269">
        <v>0</v>
      </c>
      <c r="AA203" s="269">
        <v>0</v>
      </c>
      <c r="AB203" s="269">
        <v>0</v>
      </c>
      <c r="AC203" s="269">
        <v>0</v>
      </c>
      <c r="AD203" s="269">
        <v>0</v>
      </c>
      <c r="AE203" s="269">
        <v>0</v>
      </c>
      <c r="AF203" s="269">
        <v>0</v>
      </c>
      <c r="AG203" s="269">
        <v>0</v>
      </c>
      <c r="AH203" s="269">
        <v>0</v>
      </c>
      <c r="AI203" s="269">
        <v>0</v>
      </c>
      <c r="AJ203" s="269">
        <v>0</v>
      </c>
      <c r="AK203" s="269">
        <v>0</v>
      </c>
      <c r="AL203" s="269">
        <v>0</v>
      </c>
      <c r="AM203" s="269">
        <v>0</v>
      </c>
      <c r="AN203" s="269">
        <v>0</v>
      </c>
      <c r="AO203" s="269">
        <v>0</v>
      </c>
      <c r="AP203" s="269">
        <v>0</v>
      </c>
      <c r="AQ203" s="269">
        <v>0</v>
      </c>
      <c r="AR203" s="269">
        <v>0</v>
      </c>
      <c r="AS203" s="269">
        <v>323.80887000000001</v>
      </c>
      <c r="AT203" s="269">
        <v>0</v>
      </c>
      <c r="AU203" s="269">
        <v>200.95221749999999</v>
      </c>
      <c r="AV203" s="269">
        <v>0</v>
      </c>
      <c r="AW203" s="269">
        <v>0</v>
      </c>
      <c r="AX203" s="269">
        <v>0</v>
      </c>
      <c r="AY203" s="269">
        <v>383.80887000000001</v>
      </c>
      <c r="AZ203" s="269">
        <v>271.42660999999998</v>
      </c>
      <c r="BA203" s="269">
        <v>0</v>
      </c>
      <c r="BB203" s="269">
        <v>0</v>
      </c>
      <c r="BC203" s="269">
        <v>0</v>
      </c>
      <c r="BD203" s="269">
        <v>0</v>
      </c>
      <c r="BE203" s="493">
        <f t="shared" si="340"/>
        <v>38.064405403225813</v>
      </c>
      <c r="BF203" s="494">
        <f t="shared" si="341"/>
        <v>42.14273455357143</v>
      </c>
      <c r="BG203" s="273">
        <f t="shared" si="338"/>
        <v>1179.9965675000001</v>
      </c>
      <c r="BH203" s="273">
        <v>0</v>
      </c>
      <c r="BI203" s="274">
        <f t="shared" si="342"/>
        <v>0</v>
      </c>
      <c r="BJ203" s="275">
        <f t="shared" si="343"/>
        <v>1179.9965675000001</v>
      </c>
      <c r="CG203" s="192"/>
      <c r="CH203" s="198">
        <v>7</v>
      </c>
      <c r="CI203" s="199">
        <f t="shared" si="344"/>
        <v>-49195.265329091366</v>
      </c>
      <c r="CJ203" s="199">
        <f t="shared" si="345"/>
        <v>-49934.087443576216</v>
      </c>
      <c r="CK203" s="199">
        <f t="shared" si="346"/>
        <v>-51109.909558061066</v>
      </c>
      <c r="CL203" s="199">
        <f t="shared" si="347"/>
        <v>-51411.731672545917</v>
      </c>
      <c r="CM203" s="199">
        <f t="shared" si="348"/>
        <v>-49577.152934233876</v>
      </c>
      <c r="CN203" s="199">
        <f t="shared" si="349"/>
        <v>-49878.975048718719</v>
      </c>
      <c r="CO203" s="199">
        <f t="shared" si="350"/>
        <v>-51517.539337983078</v>
      </c>
      <c r="CP203" s="199">
        <f t="shared" si="351"/>
        <v>-51382.361452467929</v>
      </c>
      <c r="CQ203" s="199">
        <f t="shared" si="352"/>
        <v>-52196.09996333516</v>
      </c>
      <c r="CR203" s="199">
        <f t="shared" si="353"/>
        <v>-51386.50416656115</v>
      </c>
      <c r="CS203" s="199">
        <f t="shared" si="354"/>
        <v>-51925.744192304861</v>
      </c>
      <c r="CT203" s="199">
        <f t="shared" si="355"/>
        <v>-53301.292164130784</v>
      </c>
      <c r="CU203" s="199">
        <f t="shared" si="356"/>
        <v>-52306.300155240504</v>
      </c>
      <c r="CV203" s="199">
        <f t="shared" si="357"/>
        <v>-52591.779864118929</v>
      </c>
      <c r="CW203" s="199">
        <f t="shared" si="358"/>
        <v>-52968.518374977422</v>
      </c>
      <c r="CX203" s="199">
        <f t="shared" si="359"/>
        <v>-53507.758400721134</v>
      </c>
      <c r="CY203" s="199">
        <f t="shared" si="360"/>
        <v>-54321.496911588365</v>
      </c>
      <c r="CZ203" s="199">
        <f t="shared" si="361"/>
        <v>-53948.901114814355</v>
      </c>
      <c r="DA203" s="199">
        <f t="shared" si="362"/>
        <v>-54250.723229299205</v>
      </c>
      <c r="DB203" s="199">
        <f t="shared" si="363"/>
        <v>-55055.901030282897</v>
      </c>
      <c r="DC203" s="199">
        <f t="shared" si="364"/>
        <v>-57248.38503680416</v>
      </c>
      <c r="DD203" s="199">
        <f t="shared" si="365"/>
        <v>-56468.18387183403</v>
      </c>
      <c r="DE203" s="199">
        <f t="shared" si="366"/>
        <v>-56133.423897577741</v>
      </c>
      <c r="DF203" s="199">
        <f t="shared" si="367"/>
        <v>-57442.111000620942</v>
      </c>
      <c r="DG203" s="199">
        <f t="shared" si="368"/>
        <v>-57144.431600220574</v>
      </c>
      <c r="DH203" s="199">
        <f t="shared" si="369"/>
        <v>-57448.394298229454</v>
      </c>
      <c r="DI203" s="199">
        <f t="shared" si="370"/>
        <v>-57754.497579762341</v>
      </c>
      <c r="DJ203" s="199">
        <f t="shared" si="371"/>
        <v>-59004.674727537524</v>
      </c>
      <c r="DK203" s="199">
        <f t="shared" si="372"/>
        <v>-60298.732935102598</v>
      </c>
      <c r="DL203" s="199">
        <f t="shared" si="373"/>
        <v>-59608.31895651597</v>
      </c>
      <c r="DM203" s="199">
        <f t="shared" si="374"/>
        <v>-59353.959252822184</v>
      </c>
      <c r="DN203" s="180"/>
    </row>
    <row r="204" spans="2:118" ht="15" customHeight="1" x14ac:dyDescent="0.45">
      <c r="B204" s="246"/>
      <c r="C204" s="456"/>
      <c r="D204" s="457"/>
      <c r="E204" s="457"/>
      <c r="F204" s="457"/>
      <c r="G204" s="457"/>
      <c r="H204" s="457"/>
      <c r="I204" s="457"/>
      <c r="J204" s="457"/>
      <c r="K204" s="457"/>
      <c r="L204" s="457"/>
      <c r="M204" s="457"/>
      <c r="N204" s="457"/>
      <c r="O204" s="458"/>
      <c r="P204" s="309"/>
      <c r="Q204" s="247"/>
      <c r="X204" s="246"/>
      <c r="Y204" s="268">
        <v>8</v>
      </c>
      <c r="Z204" s="269">
        <v>0</v>
      </c>
      <c r="AA204" s="269">
        <v>0</v>
      </c>
      <c r="AB204" s="269">
        <v>-500</v>
      </c>
      <c r="AC204" s="269">
        <v>-135.28157102</v>
      </c>
      <c r="AD204" s="269">
        <v>0</v>
      </c>
      <c r="AE204" s="269">
        <v>500</v>
      </c>
      <c r="AF204" s="269">
        <v>-500</v>
      </c>
      <c r="AG204" s="269">
        <v>0</v>
      </c>
      <c r="AH204" s="269">
        <v>-500</v>
      </c>
      <c r="AI204" s="269">
        <v>0</v>
      </c>
      <c r="AJ204" s="269">
        <v>0</v>
      </c>
      <c r="AK204" s="269">
        <v>-500</v>
      </c>
      <c r="AL204" s="269">
        <v>0</v>
      </c>
      <c r="AM204" s="269">
        <v>496.19112999999999</v>
      </c>
      <c r="AN204" s="269">
        <v>0</v>
      </c>
      <c r="AO204" s="269">
        <v>0</v>
      </c>
      <c r="AP204" s="269">
        <v>0</v>
      </c>
      <c r="AQ204" s="269">
        <v>0</v>
      </c>
      <c r="AR204" s="269">
        <v>0</v>
      </c>
      <c r="AS204" s="269">
        <v>500</v>
      </c>
      <c r="AT204" s="269">
        <v>-500</v>
      </c>
      <c r="AU204" s="269">
        <v>0</v>
      </c>
      <c r="AV204" s="269">
        <v>0</v>
      </c>
      <c r="AW204" s="269">
        <v>-500</v>
      </c>
      <c r="AX204" s="269">
        <v>-500</v>
      </c>
      <c r="AY204" s="269">
        <v>496.19112999999999</v>
      </c>
      <c r="AZ204" s="269">
        <v>496.19112999999999</v>
      </c>
      <c r="BA204" s="269">
        <v>-500</v>
      </c>
      <c r="BB204" s="269">
        <v>-500</v>
      </c>
      <c r="BC204" s="269">
        <v>-500</v>
      </c>
      <c r="BD204" s="269">
        <v>0</v>
      </c>
      <c r="BE204" s="493">
        <f t="shared" si="340"/>
        <v>-85.377683258709681</v>
      </c>
      <c r="BF204" s="494">
        <f t="shared" si="341"/>
        <v>-94.525292179285728</v>
      </c>
      <c r="BG204" s="273">
        <f t="shared" ref="BG204:BG219" si="375">(SUMIF($Z$196:$BD$196,"Sat",$Z204:$BD204)+SUMIF($Z$196:$BD$196,"Sun",$Z204:$BD204))</f>
        <v>-1503.8088700000001</v>
      </c>
      <c r="BH204" s="273">
        <f t="shared" ref="BH204:BH219" si="376">(SUM($Z204:$BD204)-(SUMIF($Z$196:$BD$196,"Sat",$Z204:$BD204)+SUMIF($Z$196:$BD$196,"Sun",$Z204:$BD204)))</f>
        <v>-1142.8993110200001</v>
      </c>
      <c r="BI204" s="274">
        <f t="shared" si="342"/>
        <v>-5135.2815710200002</v>
      </c>
      <c r="BJ204" s="275">
        <f t="shared" si="343"/>
        <v>2488.57339</v>
      </c>
      <c r="CG204" s="192"/>
      <c r="CH204" s="198">
        <v>8</v>
      </c>
      <c r="CI204" s="199">
        <f t="shared" si="344"/>
        <v>-49195.265329091366</v>
      </c>
      <c r="CJ204" s="199">
        <f t="shared" si="345"/>
        <v>-49934.087443576216</v>
      </c>
      <c r="CK204" s="199">
        <f t="shared" si="346"/>
        <v>-50672.909558061066</v>
      </c>
      <c r="CL204" s="199">
        <f t="shared" si="347"/>
        <v>-51293.495579474438</v>
      </c>
      <c r="CM204" s="199">
        <f t="shared" si="348"/>
        <v>-49577.152934233876</v>
      </c>
      <c r="CN204" s="199">
        <f t="shared" si="349"/>
        <v>-50451.057428581422</v>
      </c>
      <c r="CO204" s="199">
        <f t="shared" si="350"/>
        <v>-51080.539337983078</v>
      </c>
      <c r="CP204" s="199">
        <f t="shared" si="351"/>
        <v>-51382.361452467929</v>
      </c>
      <c r="CQ204" s="199">
        <f t="shared" si="352"/>
        <v>-51759.09996333516</v>
      </c>
      <c r="CR204" s="199">
        <f t="shared" si="353"/>
        <v>-51386.50416656115</v>
      </c>
      <c r="CS204" s="199">
        <f t="shared" si="354"/>
        <v>-51925.744192304861</v>
      </c>
      <c r="CT204" s="199">
        <f t="shared" si="355"/>
        <v>-52864.292164130784</v>
      </c>
      <c r="CU204" s="199">
        <f t="shared" si="356"/>
        <v>-52306.300155240504</v>
      </c>
      <c r="CV204" s="199">
        <f t="shared" si="357"/>
        <v>-53159.504269153251</v>
      </c>
      <c r="CW204" s="199">
        <f t="shared" si="358"/>
        <v>-52968.518374977422</v>
      </c>
      <c r="CX204" s="199">
        <f t="shared" si="359"/>
        <v>-53507.758400721134</v>
      </c>
      <c r="CY204" s="199">
        <f t="shared" si="360"/>
        <v>-54321.496911588365</v>
      </c>
      <c r="CZ204" s="199">
        <f t="shared" si="361"/>
        <v>-53948.901114814355</v>
      </c>
      <c r="DA204" s="199">
        <f t="shared" si="362"/>
        <v>-54250.723229299205</v>
      </c>
      <c r="DB204" s="199">
        <f t="shared" si="363"/>
        <v>-55627.9834101456</v>
      </c>
      <c r="DC204" s="199">
        <f t="shared" si="364"/>
        <v>-56811.38503680416</v>
      </c>
      <c r="DD204" s="199">
        <f t="shared" si="365"/>
        <v>-56468.18387183403</v>
      </c>
      <c r="DE204" s="199">
        <f t="shared" si="366"/>
        <v>-56133.423897577741</v>
      </c>
      <c r="DF204" s="199">
        <f t="shared" si="367"/>
        <v>-57005.111000620942</v>
      </c>
      <c r="DG204" s="199">
        <f t="shared" si="368"/>
        <v>-56707.431600220574</v>
      </c>
      <c r="DH204" s="199">
        <f t="shared" si="369"/>
        <v>-58016.118703263775</v>
      </c>
      <c r="DI204" s="199">
        <f t="shared" si="370"/>
        <v>-58322.221984796663</v>
      </c>
      <c r="DJ204" s="199">
        <f t="shared" si="371"/>
        <v>-58567.674727537524</v>
      </c>
      <c r="DK204" s="199">
        <f t="shared" si="372"/>
        <v>-59861.732935102598</v>
      </c>
      <c r="DL204" s="199">
        <f t="shared" si="373"/>
        <v>-59171.31895651597</v>
      </c>
      <c r="DM204" s="199">
        <f t="shared" si="374"/>
        <v>-59353.959252822184</v>
      </c>
      <c r="DN204" s="180"/>
    </row>
    <row r="205" spans="2:118" ht="15.4" x14ac:dyDescent="0.45">
      <c r="B205" s="246"/>
      <c r="C205" s="456"/>
      <c r="D205" s="457"/>
      <c r="E205" s="457"/>
      <c r="F205" s="457"/>
      <c r="G205" s="457"/>
      <c r="H205" s="457"/>
      <c r="I205" s="457"/>
      <c r="J205" s="457"/>
      <c r="K205" s="457"/>
      <c r="L205" s="457"/>
      <c r="M205" s="457"/>
      <c r="N205" s="457"/>
      <c r="O205" s="458"/>
      <c r="P205" s="309"/>
      <c r="Q205" s="247"/>
      <c r="X205" s="246"/>
      <c r="Y205" s="268">
        <v>9</v>
      </c>
      <c r="Z205" s="269">
        <v>-500</v>
      </c>
      <c r="AA205" s="269">
        <v>0</v>
      </c>
      <c r="AB205" s="269">
        <v>-500</v>
      </c>
      <c r="AC205" s="269">
        <v>-500</v>
      </c>
      <c r="AD205" s="269">
        <v>0</v>
      </c>
      <c r="AE205" s="269">
        <v>496.19112999999999</v>
      </c>
      <c r="AF205" s="269">
        <v>-500</v>
      </c>
      <c r="AG205" s="269">
        <v>0</v>
      </c>
      <c r="AH205" s="269">
        <v>-500</v>
      </c>
      <c r="AI205" s="269">
        <v>0</v>
      </c>
      <c r="AJ205" s="269">
        <v>0</v>
      </c>
      <c r="AK205" s="269">
        <v>-500</v>
      </c>
      <c r="AL205" s="269">
        <v>0</v>
      </c>
      <c r="AM205" s="269">
        <v>0</v>
      </c>
      <c r="AN205" s="269">
        <v>0</v>
      </c>
      <c r="AO205" s="269">
        <v>496.19112999999999</v>
      </c>
      <c r="AP205" s="269">
        <v>0</v>
      </c>
      <c r="AQ205" s="269">
        <v>0</v>
      </c>
      <c r="AR205" s="269">
        <v>0</v>
      </c>
      <c r="AS205" s="269">
        <v>0</v>
      </c>
      <c r="AT205" s="269">
        <v>-500</v>
      </c>
      <c r="AU205" s="269">
        <v>-500</v>
      </c>
      <c r="AV205" s="269">
        <v>-271.64520739</v>
      </c>
      <c r="AW205" s="269">
        <v>-500</v>
      </c>
      <c r="AX205" s="269">
        <v>0</v>
      </c>
      <c r="AY205" s="269">
        <v>0</v>
      </c>
      <c r="AZ205" s="269">
        <v>496.19112999999999</v>
      </c>
      <c r="BA205" s="269">
        <v>0</v>
      </c>
      <c r="BB205" s="269">
        <v>0</v>
      </c>
      <c r="BC205" s="269">
        <v>0</v>
      </c>
      <c r="BD205" s="269">
        <v>0</v>
      </c>
      <c r="BE205" s="493">
        <f t="shared" si="340"/>
        <v>-105.9055424964516</v>
      </c>
      <c r="BF205" s="494">
        <f t="shared" si="341"/>
        <v>-99.39542204964286</v>
      </c>
      <c r="BG205" s="273">
        <f t="shared" si="375"/>
        <v>-2000</v>
      </c>
      <c r="BH205" s="273">
        <f t="shared" si="376"/>
        <v>-1283.0718173899995</v>
      </c>
      <c r="BI205" s="274">
        <f t="shared" si="342"/>
        <v>-4771.64520739</v>
      </c>
      <c r="BJ205" s="275">
        <f t="shared" si="343"/>
        <v>1488.57339</v>
      </c>
      <c r="CG205" s="192"/>
      <c r="CH205" s="198">
        <v>9</v>
      </c>
      <c r="CI205" s="199">
        <f t="shared" si="344"/>
        <v>-48758.265329091366</v>
      </c>
      <c r="CJ205" s="199">
        <f t="shared" si="345"/>
        <v>-49934.087443576216</v>
      </c>
      <c r="CK205" s="199">
        <f t="shared" si="346"/>
        <v>-50235.909558061066</v>
      </c>
      <c r="CL205" s="199">
        <f t="shared" si="347"/>
        <v>-50856.495579474438</v>
      </c>
      <c r="CM205" s="199">
        <f t="shared" si="348"/>
        <v>-49577.152934233876</v>
      </c>
      <c r="CN205" s="199">
        <f t="shared" si="349"/>
        <v>-51018.781833615743</v>
      </c>
      <c r="CO205" s="199">
        <f t="shared" si="350"/>
        <v>-50643.539337983078</v>
      </c>
      <c r="CP205" s="199">
        <f t="shared" si="351"/>
        <v>-51382.361452467929</v>
      </c>
      <c r="CQ205" s="199">
        <f t="shared" si="352"/>
        <v>-51322.09996333516</v>
      </c>
      <c r="CR205" s="199">
        <f t="shared" si="353"/>
        <v>-51386.50416656115</v>
      </c>
      <c r="CS205" s="199">
        <f t="shared" si="354"/>
        <v>-51925.744192304861</v>
      </c>
      <c r="CT205" s="199">
        <f t="shared" si="355"/>
        <v>-52427.292164130784</v>
      </c>
      <c r="CU205" s="199">
        <f t="shared" si="356"/>
        <v>-52306.300155240504</v>
      </c>
      <c r="CV205" s="199">
        <f t="shared" si="357"/>
        <v>-53159.504269153251</v>
      </c>
      <c r="CW205" s="199">
        <f t="shared" si="358"/>
        <v>-52968.518374977422</v>
      </c>
      <c r="CX205" s="199">
        <f t="shared" si="359"/>
        <v>-54075.482805755455</v>
      </c>
      <c r="CY205" s="199">
        <f t="shared" si="360"/>
        <v>-54321.496911588365</v>
      </c>
      <c r="CZ205" s="199">
        <f t="shared" si="361"/>
        <v>-53948.901114814355</v>
      </c>
      <c r="DA205" s="199">
        <f t="shared" si="362"/>
        <v>-54250.723229299205</v>
      </c>
      <c r="DB205" s="199">
        <f t="shared" si="363"/>
        <v>-55627.9834101456</v>
      </c>
      <c r="DC205" s="199">
        <f t="shared" si="364"/>
        <v>-56374.38503680416</v>
      </c>
      <c r="DD205" s="199">
        <f t="shared" si="365"/>
        <v>-56031.18387183403</v>
      </c>
      <c r="DE205" s="199">
        <f t="shared" si="366"/>
        <v>-55896.00598631888</v>
      </c>
      <c r="DF205" s="199">
        <f t="shared" si="367"/>
        <v>-56568.111000620942</v>
      </c>
      <c r="DG205" s="199">
        <f t="shared" si="368"/>
        <v>-56707.431600220574</v>
      </c>
      <c r="DH205" s="199">
        <f t="shared" si="369"/>
        <v>-58016.118703263775</v>
      </c>
      <c r="DI205" s="199">
        <f t="shared" si="370"/>
        <v>-58889.946389830984</v>
      </c>
      <c r="DJ205" s="199">
        <f t="shared" si="371"/>
        <v>-58567.674727537524</v>
      </c>
      <c r="DK205" s="199">
        <f t="shared" si="372"/>
        <v>-59861.732935102598</v>
      </c>
      <c r="DL205" s="199">
        <f t="shared" si="373"/>
        <v>-59171.31895651597</v>
      </c>
      <c r="DM205" s="199">
        <f t="shared" si="374"/>
        <v>-59353.959252822184</v>
      </c>
      <c r="DN205" s="180"/>
    </row>
    <row r="206" spans="2:118" ht="15.4" x14ac:dyDescent="0.45">
      <c r="B206" s="246"/>
      <c r="C206" s="456"/>
      <c r="D206" s="457"/>
      <c r="E206" s="457"/>
      <c r="F206" s="457"/>
      <c r="G206" s="457"/>
      <c r="H206" s="457"/>
      <c r="I206" s="457"/>
      <c r="J206" s="457"/>
      <c r="K206" s="457"/>
      <c r="L206" s="457"/>
      <c r="M206" s="457"/>
      <c r="N206" s="457"/>
      <c r="O206" s="458"/>
      <c r="P206" s="309"/>
      <c r="Q206" s="247"/>
      <c r="X206" s="246"/>
      <c r="Y206" s="268">
        <v>10</v>
      </c>
      <c r="Z206" s="269">
        <v>0</v>
      </c>
      <c r="AA206" s="269">
        <v>-500</v>
      </c>
      <c r="AB206" s="269">
        <v>-500</v>
      </c>
      <c r="AC206" s="269">
        <v>-500</v>
      </c>
      <c r="AD206" s="269">
        <v>0</v>
      </c>
      <c r="AE206" s="269">
        <v>496.19112999999999</v>
      </c>
      <c r="AF206" s="269">
        <v>0</v>
      </c>
      <c r="AG206" s="269">
        <v>496.19112999999999</v>
      </c>
      <c r="AH206" s="269">
        <v>-271.64520739</v>
      </c>
      <c r="AI206" s="269">
        <v>0</v>
      </c>
      <c r="AJ206" s="269">
        <v>-271.64520739</v>
      </c>
      <c r="AK206" s="269">
        <v>-500</v>
      </c>
      <c r="AL206" s="269">
        <v>0</v>
      </c>
      <c r="AM206" s="269">
        <v>-63.853556820000001</v>
      </c>
      <c r="AN206" s="269">
        <v>0</v>
      </c>
      <c r="AO206" s="269">
        <v>0</v>
      </c>
      <c r="AP206" s="269">
        <v>0</v>
      </c>
      <c r="AQ206" s="269">
        <v>0</v>
      </c>
      <c r="AR206" s="269">
        <v>496.19112999999999</v>
      </c>
      <c r="AS206" s="269">
        <v>0</v>
      </c>
      <c r="AT206" s="269">
        <v>-500</v>
      </c>
      <c r="AU206" s="269">
        <v>-500</v>
      </c>
      <c r="AV206" s="269">
        <v>0</v>
      </c>
      <c r="AW206" s="269">
        <v>-271.64520739</v>
      </c>
      <c r="AX206" s="269">
        <v>0</v>
      </c>
      <c r="AY206" s="269">
        <v>-500</v>
      </c>
      <c r="AZ206" s="269">
        <v>496.19112999999999</v>
      </c>
      <c r="BA206" s="269">
        <v>0</v>
      </c>
      <c r="BB206" s="269">
        <v>-500</v>
      </c>
      <c r="BC206" s="269">
        <v>-500</v>
      </c>
      <c r="BD206" s="269">
        <v>0</v>
      </c>
      <c r="BE206" s="493">
        <f t="shared" si="340"/>
        <v>-109.48466641903225</v>
      </c>
      <c r="BF206" s="494">
        <f t="shared" si="341"/>
        <v>-121.2151663925</v>
      </c>
      <c r="BG206" s="273">
        <f t="shared" si="375"/>
        <v>-1067.6624268200001</v>
      </c>
      <c r="BH206" s="273">
        <f t="shared" si="376"/>
        <v>-2326.3622321699995</v>
      </c>
      <c r="BI206" s="274">
        <f t="shared" si="342"/>
        <v>-5378.7891789900004</v>
      </c>
      <c r="BJ206" s="275">
        <f t="shared" si="343"/>
        <v>1984.7645199999999</v>
      </c>
      <c r="CG206" s="192"/>
      <c r="CH206" s="198">
        <v>10</v>
      </c>
      <c r="CI206" s="199">
        <f t="shared" si="344"/>
        <v>-48758.265329091366</v>
      </c>
      <c r="CJ206" s="199">
        <f t="shared" si="345"/>
        <v>-49497.087443576216</v>
      </c>
      <c r="CK206" s="199">
        <f t="shared" si="346"/>
        <v>-49798.909558061066</v>
      </c>
      <c r="CL206" s="199">
        <f t="shared" si="347"/>
        <v>-50419.495579474438</v>
      </c>
      <c r="CM206" s="199">
        <f t="shared" si="348"/>
        <v>-49577.152934233876</v>
      </c>
      <c r="CN206" s="199">
        <f t="shared" si="349"/>
        <v>-51586.506238650065</v>
      </c>
      <c r="CO206" s="199">
        <f t="shared" si="350"/>
        <v>-50643.539337983078</v>
      </c>
      <c r="CP206" s="199">
        <f t="shared" si="351"/>
        <v>-51950.08585750225</v>
      </c>
      <c r="CQ206" s="199">
        <f t="shared" si="352"/>
        <v>-51084.682052076299</v>
      </c>
      <c r="CR206" s="199">
        <f t="shared" si="353"/>
        <v>-51386.50416656115</v>
      </c>
      <c r="CS206" s="199">
        <f t="shared" si="354"/>
        <v>-51688.326281046</v>
      </c>
      <c r="CT206" s="199">
        <f t="shared" si="355"/>
        <v>-51990.292164130784</v>
      </c>
      <c r="CU206" s="199">
        <f t="shared" si="356"/>
        <v>-52306.300155240504</v>
      </c>
      <c r="CV206" s="199">
        <f t="shared" si="357"/>
        <v>-53103.696260492572</v>
      </c>
      <c r="CW206" s="199">
        <f t="shared" si="358"/>
        <v>-52968.518374977422</v>
      </c>
      <c r="CX206" s="199">
        <f t="shared" si="359"/>
        <v>-54075.482805755455</v>
      </c>
      <c r="CY206" s="199">
        <f t="shared" si="360"/>
        <v>-54321.496911588365</v>
      </c>
      <c r="CZ206" s="199">
        <f t="shared" si="361"/>
        <v>-53948.901114814355</v>
      </c>
      <c r="DA206" s="199">
        <f t="shared" si="362"/>
        <v>-54818.447634333526</v>
      </c>
      <c r="DB206" s="199">
        <f t="shared" si="363"/>
        <v>-55627.9834101456</v>
      </c>
      <c r="DC206" s="199">
        <f t="shared" si="364"/>
        <v>-55937.38503680416</v>
      </c>
      <c r="DD206" s="199">
        <f t="shared" si="365"/>
        <v>-55594.18387183403</v>
      </c>
      <c r="DE206" s="199">
        <f t="shared" si="366"/>
        <v>-55896.00598631888</v>
      </c>
      <c r="DF206" s="199">
        <f t="shared" si="367"/>
        <v>-56330.693089362081</v>
      </c>
      <c r="DG206" s="199">
        <f t="shared" si="368"/>
        <v>-56707.431600220574</v>
      </c>
      <c r="DH206" s="199">
        <f t="shared" si="369"/>
        <v>-57579.118703263775</v>
      </c>
      <c r="DI206" s="199">
        <f t="shared" si="370"/>
        <v>-59457.670794865306</v>
      </c>
      <c r="DJ206" s="199">
        <f t="shared" si="371"/>
        <v>-58567.674727537524</v>
      </c>
      <c r="DK206" s="199">
        <f t="shared" si="372"/>
        <v>-59424.732935102598</v>
      </c>
      <c r="DL206" s="199">
        <f t="shared" si="373"/>
        <v>-58734.31895651597</v>
      </c>
      <c r="DM206" s="199">
        <f t="shared" si="374"/>
        <v>-59353.959252822184</v>
      </c>
      <c r="DN206" s="180"/>
    </row>
    <row r="207" spans="2:118" ht="15.4" x14ac:dyDescent="0.45">
      <c r="B207" s="246"/>
      <c r="C207" s="456"/>
      <c r="D207" s="457"/>
      <c r="E207" s="457"/>
      <c r="F207" s="457"/>
      <c r="G207" s="457"/>
      <c r="H207" s="457"/>
      <c r="I207" s="457"/>
      <c r="J207" s="457"/>
      <c r="K207" s="457"/>
      <c r="L207" s="457"/>
      <c r="M207" s="457"/>
      <c r="N207" s="457"/>
      <c r="O207" s="458"/>
      <c r="P207" s="309"/>
      <c r="Q207" s="247"/>
      <c r="X207" s="246"/>
      <c r="Y207" s="268">
        <v>11</v>
      </c>
      <c r="Z207" s="269">
        <v>0</v>
      </c>
      <c r="AA207" s="269">
        <v>0</v>
      </c>
      <c r="AB207" s="269">
        <v>-500</v>
      </c>
      <c r="AC207" s="269">
        <v>0</v>
      </c>
      <c r="AD207" s="269">
        <v>0</v>
      </c>
      <c r="AE207" s="269">
        <v>-195.88893182000001</v>
      </c>
      <c r="AF207" s="269">
        <v>0</v>
      </c>
      <c r="AG207" s="269">
        <v>-500</v>
      </c>
      <c r="AH207" s="269">
        <v>0</v>
      </c>
      <c r="AI207" s="269">
        <v>0</v>
      </c>
      <c r="AJ207" s="269">
        <v>0</v>
      </c>
      <c r="AK207" s="269">
        <v>0</v>
      </c>
      <c r="AL207" s="269">
        <v>0</v>
      </c>
      <c r="AM207" s="269">
        <v>-500</v>
      </c>
      <c r="AN207" s="269">
        <v>0</v>
      </c>
      <c r="AO207" s="269">
        <v>0</v>
      </c>
      <c r="AP207" s="269">
        <v>-271.64520739</v>
      </c>
      <c r="AQ207" s="269">
        <v>0</v>
      </c>
      <c r="AR207" s="269">
        <v>0</v>
      </c>
      <c r="AS207" s="269">
        <v>496.19112999999999</v>
      </c>
      <c r="AT207" s="269">
        <v>0</v>
      </c>
      <c r="AU207" s="269">
        <v>0</v>
      </c>
      <c r="AV207" s="269">
        <v>383.80887000000001</v>
      </c>
      <c r="AW207" s="269">
        <v>0</v>
      </c>
      <c r="AX207" s="269">
        <v>0</v>
      </c>
      <c r="AY207" s="269">
        <v>-500</v>
      </c>
      <c r="AZ207" s="269">
        <v>-500</v>
      </c>
      <c r="BA207" s="269">
        <v>0</v>
      </c>
      <c r="BB207" s="269">
        <v>-500</v>
      </c>
      <c r="BC207" s="269">
        <v>-136.36363635999999</v>
      </c>
      <c r="BD207" s="269">
        <v>0</v>
      </c>
      <c r="BE207" s="493">
        <f t="shared" si="340"/>
        <v>-87.867670179677418</v>
      </c>
      <c r="BF207" s="494">
        <f t="shared" si="341"/>
        <v>-97.282063413214274</v>
      </c>
      <c r="BG207" s="273">
        <f t="shared" si="375"/>
        <v>-1500</v>
      </c>
      <c r="BH207" s="273">
        <f t="shared" si="376"/>
        <v>-1223.8977755699998</v>
      </c>
      <c r="BI207" s="274">
        <f t="shared" si="342"/>
        <v>-3603.8977755699998</v>
      </c>
      <c r="BJ207" s="275">
        <f t="shared" si="343"/>
        <v>880</v>
      </c>
      <c r="CG207" s="192"/>
      <c r="CH207" s="198">
        <v>11</v>
      </c>
      <c r="CI207" s="199">
        <f t="shared" si="344"/>
        <v>-48758.265329091366</v>
      </c>
      <c r="CJ207" s="199">
        <f t="shared" si="345"/>
        <v>-49497.087443576216</v>
      </c>
      <c r="CK207" s="199">
        <f t="shared" si="346"/>
        <v>-49361.909558061066</v>
      </c>
      <c r="CL207" s="199">
        <f t="shared" si="347"/>
        <v>-50419.495579474438</v>
      </c>
      <c r="CM207" s="199">
        <f t="shared" si="348"/>
        <v>-49577.152934233876</v>
      </c>
      <c r="CN207" s="199">
        <f t="shared" si="349"/>
        <v>-51415.299312239382</v>
      </c>
      <c r="CO207" s="199">
        <f t="shared" si="350"/>
        <v>-50643.539337983078</v>
      </c>
      <c r="CP207" s="199">
        <f t="shared" si="351"/>
        <v>-51513.08585750225</v>
      </c>
      <c r="CQ207" s="199">
        <f t="shared" si="352"/>
        <v>-51084.682052076299</v>
      </c>
      <c r="CR207" s="199">
        <f t="shared" si="353"/>
        <v>-51386.50416656115</v>
      </c>
      <c r="CS207" s="199">
        <f t="shared" si="354"/>
        <v>-51688.326281046</v>
      </c>
      <c r="CT207" s="199">
        <f t="shared" si="355"/>
        <v>-51990.292164130784</v>
      </c>
      <c r="CU207" s="199">
        <f t="shared" si="356"/>
        <v>-52306.300155240504</v>
      </c>
      <c r="CV207" s="199">
        <f t="shared" si="357"/>
        <v>-52666.696260492572</v>
      </c>
      <c r="CW207" s="199">
        <f t="shared" si="358"/>
        <v>-52968.518374977422</v>
      </c>
      <c r="CX207" s="199">
        <f t="shared" si="359"/>
        <v>-54075.482805755455</v>
      </c>
      <c r="CY207" s="199">
        <f t="shared" si="360"/>
        <v>-54084.079000329504</v>
      </c>
      <c r="CZ207" s="199">
        <f t="shared" si="361"/>
        <v>-53948.901114814355</v>
      </c>
      <c r="DA207" s="199">
        <f t="shared" si="362"/>
        <v>-54818.447634333526</v>
      </c>
      <c r="DB207" s="199">
        <f t="shared" si="363"/>
        <v>-56195.707815179921</v>
      </c>
      <c r="DC207" s="199">
        <f t="shared" si="364"/>
        <v>-55937.38503680416</v>
      </c>
      <c r="DD207" s="199">
        <f t="shared" si="365"/>
        <v>-55594.18387183403</v>
      </c>
      <c r="DE207" s="199">
        <f t="shared" si="366"/>
        <v>-56335.146569842909</v>
      </c>
      <c r="DF207" s="199">
        <f t="shared" si="367"/>
        <v>-56330.693089362081</v>
      </c>
      <c r="DG207" s="199">
        <f t="shared" si="368"/>
        <v>-56707.431600220574</v>
      </c>
      <c r="DH207" s="199">
        <f t="shared" si="369"/>
        <v>-57142.118703263775</v>
      </c>
      <c r="DI207" s="199">
        <f t="shared" si="370"/>
        <v>-59020.670794865306</v>
      </c>
      <c r="DJ207" s="199">
        <f t="shared" si="371"/>
        <v>-58567.674727537524</v>
      </c>
      <c r="DK207" s="199">
        <f t="shared" si="372"/>
        <v>-58987.732935102598</v>
      </c>
      <c r="DL207" s="199">
        <f t="shared" si="373"/>
        <v>-58615.137138337333</v>
      </c>
      <c r="DM207" s="199">
        <f t="shared" si="374"/>
        <v>-59353.959252822184</v>
      </c>
      <c r="DN207" s="180"/>
    </row>
    <row r="208" spans="2:118" ht="15.4" x14ac:dyDescent="0.45">
      <c r="B208" s="246"/>
      <c r="C208" s="456"/>
      <c r="D208" s="457"/>
      <c r="E208" s="457"/>
      <c r="F208" s="457"/>
      <c r="G208" s="457"/>
      <c r="H208" s="457"/>
      <c r="I208" s="457"/>
      <c r="J208" s="457"/>
      <c r="K208" s="457"/>
      <c r="L208" s="457"/>
      <c r="M208" s="457"/>
      <c r="N208" s="457"/>
      <c r="O208" s="458"/>
      <c r="P208" s="309"/>
      <c r="Q208" s="247"/>
      <c r="X208" s="246"/>
      <c r="Y208" s="268">
        <v>12</v>
      </c>
      <c r="Z208" s="269">
        <v>-271.64520739</v>
      </c>
      <c r="AA208" s="269">
        <v>-500</v>
      </c>
      <c r="AB208" s="269">
        <v>0</v>
      </c>
      <c r="AC208" s="269">
        <v>0</v>
      </c>
      <c r="AD208" s="269">
        <v>0</v>
      </c>
      <c r="AE208" s="269">
        <v>-500</v>
      </c>
      <c r="AF208" s="269">
        <v>0</v>
      </c>
      <c r="AG208" s="269">
        <v>-335.49876419999998</v>
      </c>
      <c r="AH208" s="269">
        <v>0</v>
      </c>
      <c r="AI208" s="269">
        <v>0</v>
      </c>
      <c r="AJ208" s="269">
        <v>0</v>
      </c>
      <c r="AK208" s="269">
        <v>0</v>
      </c>
      <c r="AL208" s="269">
        <v>0</v>
      </c>
      <c r="AM208" s="269">
        <v>0</v>
      </c>
      <c r="AN208" s="269">
        <v>0</v>
      </c>
      <c r="AO208" s="269">
        <v>-500</v>
      </c>
      <c r="AP208" s="269">
        <v>-500</v>
      </c>
      <c r="AQ208" s="269">
        <v>0</v>
      </c>
      <c r="AR208" s="269">
        <v>383.80887000000001</v>
      </c>
      <c r="AS208" s="269">
        <v>-500</v>
      </c>
      <c r="AT208" s="269">
        <v>-272.72727272999998</v>
      </c>
      <c r="AU208" s="269">
        <v>0</v>
      </c>
      <c r="AV208" s="269">
        <v>496.19112999999999</v>
      </c>
      <c r="AW208" s="269">
        <v>496.19112999999999</v>
      </c>
      <c r="AX208" s="269">
        <v>0</v>
      </c>
      <c r="AY208" s="269">
        <v>496.19112999999999</v>
      </c>
      <c r="AZ208" s="269">
        <v>-500</v>
      </c>
      <c r="BA208" s="269">
        <v>-500</v>
      </c>
      <c r="BB208" s="269">
        <v>-500</v>
      </c>
      <c r="BC208" s="269">
        <v>0</v>
      </c>
      <c r="BD208" s="269">
        <v>0</v>
      </c>
      <c r="BE208" s="493">
        <f t="shared" si="340"/>
        <v>-97.015773687741941</v>
      </c>
      <c r="BF208" s="494">
        <f t="shared" si="341"/>
        <v>-97.708706318928563</v>
      </c>
      <c r="BG208" s="273">
        <f t="shared" si="375"/>
        <v>-1879.8712443200002</v>
      </c>
      <c r="BH208" s="273">
        <f t="shared" si="376"/>
        <v>-1127.6177400000001</v>
      </c>
      <c r="BI208" s="274">
        <f t="shared" si="342"/>
        <v>-4879.8712443200002</v>
      </c>
      <c r="BJ208" s="275">
        <f t="shared" si="343"/>
        <v>1872.3822599999999</v>
      </c>
      <c r="CG208" s="192"/>
      <c r="CH208" s="198">
        <v>12</v>
      </c>
      <c r="CI208" s="199">
        <f t="shared" si="344"/>
        <v>-48520.847417832505</v>
      </c>
      <c r="CJ208" s="199">
        <f t="shared" si="345"/>
        <v>-49060.087443576216</v>
      </c>
      <c r="CK208" s="199">
        <f t="shared" si="346"/>
        <v>-49361.909558061066</v>
      </c>
      <c r="CL208" s="199">
        <f t="shared" si="347"/>
        <v>-50419.495579474438</v>
      </c>
      <c r="CM208" s="199">
        <f t="shared" si="348"/>
        <v>-49577.152934233876</v>
      </c>
      <c r="CN208" s="199">
        <f t="shared" si="349"/>
        <v>-50978.299312239382</v>
      </c>
      <c r="CO208" s="199">
        <f t="shared" si="350"/>
        <v>-50643.539337983078</v>
      </c>
      <c r="CP208" s="199">
        <f t="shared" si="351"/>
        <v>-51219.859937591449</v>
      </c>
      <c r="CQ208" s="199">
        <f t="shared" si="352"/>
        <v>-51084.682052076299</v>
      </c>
      <c r="CR208" s="199">
        <f t="shared" si="353"/>
        <v>-51386.50416656115</v>
      </c>
      <c r="CS208" s="199">
        <f t="shared" si="354"/>
        <v>-51688.326281046</v>
      </c>
      <c r="CT208" s="199">
        <f t="shared" si="355"/>
        <v>-51990.292164130784</v>
      </c>
      <c r="CU208" s="199">
        <f t="shared" si="356"/>
        <v>-52306.300155240504</v>
      </c>
      <c r="CV208" s="199">
        <f t="shared" si="357"/>
        <v>-52666.696260492572</v>
      </c>
      <c r="CW208" s="199">
        <f t="shared" si="358"/>
        <v>-52968.518374977422</v>
      </c>
      <c r="CX208" s="199">
        <f t="shared" si="359"/>
        <v>-53638.482805755455</v>
      </c>
      <c r="CY208" s="199">
        <f t="shared" si="360"/>
        <v>-53647.079000329504</v>
      </c>
      <c r="CZ208" s="199">
        <f t="shared" si="361"/>
        <v>-53948.901114814355</v>
      </c>
      <c r="DA208" s="199">
        <f t="shared" si="362"/>
        <v>-55257.588217857556</v>
      </c>
      <c r="DB208" s="199">
        <f t="shared" si="363"/>
        <v>-55758.707815179921</v>
      </c>
      <c r="DC208" s="199">
        <f t="shared" si="364"/>
        <v>-55699.021400438141</v>
      </c>
      <c r="DD208" s="199">
        <f t="shared" si="365"/>
        <v>-55594.18387183403</v>
      </c>
      <c r="DE208" s="199">
        <f t="shared" si="366"/>
        <v>-56902.870974877231</v>
      </c>
      <c r="DF208" s="199">
        <f t="shared" si="367"/>
        <v>-56898.417494396403</v>
      </c>
      <c r="DG208" s="199">
        <f t="shared" si="368"/>
        <v>-56707.431600220574</v>
      </c>
      <c r="DH208" s="199">
        <f t="shared" si="369"/>
        <v>-57709.843108298097</v>
      </c>
      <c r="DI208" s="199">
        <f t="shared" si="370"/>
        <v>-58583.670794865306</v>
      </c>
      <c r="DJ208" s="199">
        <f t="shared" si="371"/>
        <v>-58130.674727537524</v>
      </c>
      <c r="DK208" s="199">
        <f t="shared" si="372"/>
        <v>-58550.732935102598</v>
      </c>
      <c r="DL208" s="199">
        <f t="shared" si="373"/>
        <v>-58615.137138337333</v>
      </c>
      <c r="DM208" s="199">
        <f t="shared" si="374"/>
        <v>-59353.959252822184</v>
      </c>
      <c r="DN208" s="180"/>
    </row>
    <row r="209" spans="2:118" ht="15.4" x14ac:dyDescent="0.45">
      <c r="B209" s="246"/>
      <c r="C209" s="459"/>
      <c r="D209" s="460"/>
      <c r="E209" s="460"/>
      <c r="F209" s="460"/>
      <c r="G209" s="460"/>
      <c r="H209" s="460"/>
      <c r="I209" s="460"/>
      <c r="J209" s="460"/>
      <c r="K209" s="460"/>
      <c r="L209" s="460"/>
      <c r="M209" s="460"/>
      <c r="N209" s="460"/>
      <c r="O209" s="461"/>
      <c r="P209" s="309"/>
      <c r="Q209" s="247"/>
      <c r="X209" s="246"/>
      <c r="Y209" s="268">
        <v>13</v>
      </c>
      <c r="Z209" s="269">
        <v>0</v>
      </c>
      <c r="AA209" s="269">
        <v>-271.64520739</v>
      </c>
      <c r="AB209" s="269">
        <v>-271.64520739</v>
      </c>
      <c r="AC209" s="269">
        <v>0</v>
      </c>
      <c r="AD209" s="269">
        <v>0</v>
      </c>
      <c r="AE209" s="269">
        <v>-500</v>
      </c>
      <c r="AF209" s="269">
        <v>0</v>
      </c>
      <c r="AG209" s="269">
        <v>-500</v>
      </c>
      <c r="AH209" s="269">
        <v>0</v>
      </c>
      <c r="AI209" s="269">
        <v>0</v>
      </c>
      <c r="AJ209" s="269">
        <v>0</v>
      </c>
      <c r="AK209" s="269">
        <v>0</v>
      </c>
      <c r="AL209" s="269">
        <v>0</v>
      </c>
      <c r="AM209" s="269">
        <v>0</v>
      </c>
      <c r="AN209" s="269">
        <v>0</v>
      </c>
      <c r="AO209" s="269">
        <v>-335.49876419999998</v>
      </c>
      <c r="AP209" s="269">
        <v>0</v>
      </c>
      <c r="AQ209" s="269">
        <v>0</v>
      </c>
      <c r="AR209" s="269">
        <v>-500</v>
      </c>
      <c r="AS209" s="269">
        <v>-500</v>
      </c>
      <c r="AT209" s="269">
        <v>-500</v>
      </c>
      <c r="AU209" s="269">
        <v>0</v>
      </c>
      <c r="AV209" s="269">
        <v>-500</v>
      </c>
      <c r="AW209" s="269">
        <v>-63.853556820000001</v>
      </c>
      <c r="AX209" s="269">
        <v>0</v>
      </c>
      <c r="AY209" s="269">
        <v>0</v>
      </c>
      <c r="AZ209" s="269">
        <v>-500</v>
      </c>
      <c r="BA209" s="269">
        <v>-136.36363635999999</v>
      </c>
      <c r="BB209" s="269">
        <v>-271.64520739</v>
      </c>
      <c r="BC209" s="269">
        <v>0</v>
      </c>
      <c r="BD209" s="269">
        <v>-500</v>
      </c>
      <c r="BE209" s="493">
        <f t="shared" si="340"/>
        <v>-172.60166385645161</v>
      </c>
      <c r="BF209" s="494">
        <f t="shared" si="341"/>
        <v>-173.2375564125</v>
      </c>
      <c r="BG209" s="273">
        <f t="shared" si="375"/>
        <v>-1408.0088437499999</v>
      </c>
      <c r="BH209" s="273">
        <f t="shared" si="376"/>
        <v>-3942.6427358000001</v>
      </c>
      <c r="BI209" s="274">
        <f t="shared" si="342"/>
        <v>-5350.65157955</v>
      </c>
      <c r="BJ209" s="275">
        <f t="shared" si="343"/>
        <v>0</v>
      </c>
      <c r="CG209" s="192"/>
      <c r="CH209" s="198">
        <v>13</v>
      </c>
      <c r="CI209" s="199">
        <f t="shared" si="344"/>
        <v>-48520.847417832505</v>
      </c>
      <c r="CJ209" s="199">
        <f t="shared" si="345"/>
        <v>-48822.669532317355</v>
      </c>
      <c r="CK209" s="199">
        <f t="shared" si="346"/>
        <v>-49124.491646802206</v>
      </c>
      <c r="CL209" s="199">
        <f t="shared" si="347"/>
        <v>-50419.495579474438</v>
      </c>
      <c r="CM209" s="199">
        <f t="shared" si="348"/>
        <v>-49577.152934233876</v>
      </c>
      <c r="CN209" s="199">
        <f t="shared" si="349"/>
        <v>-50541.299312239382</v>
      </c>
      <c r="CO209" s="199">
        <f t="shared" si="350"/>
        <v>-50643.539337983078</v>
      </c>
      <c r="CP209" s="199">
        <f t="shared" si="351"/>
        <v>-50782.859937591449</v>
      </c>
      <c r="CQ209" s="199">
        <f t="shared" si="352"/>
        <v>-51084.682052076299</v>
      </c>
      <c r="CR209" s="199">
        <f t="shared" si="353"/>
        <v>-51386.50416656115</v>
      </c>
      <c r="CS209" s="199">
        <f t="shared" si="354"/>
        <v>-51688.326281046</v>
      </c>
      <c r="CT209" s="199">
        <f t="shared" si="355"/>
        <v>-51990.292164130784</v>
      </c>
      <c r="CU209" s="199">
        <f t="shared" si="356"/>
        <v>-52306.300155240504</v>
      </c>
      <c r="CV209" s="199">
        <f t="shared" si="357"/>
        <v>-52666.696260492572</v>
      </c>
      <c r="CW209" s="199">
        <f t="shared" si="358"/>
        <v>-52968.518374977422</v>
      </c>
      <c r="CX209" s="199">
        <f t="shared" si="359"/>
        <v>-53345.256885844654</v>
      </c>
      <c r="CY209" s="199">
        <f t="shared" si="360"/>
        <v>-53647.079000329504</v>
      </c>
      <c r="CZ209" s="199">
        <f t="shared" si="361"/>
        <v>-53948.901114814355</v>
      </c>
      <c r="DA209" s="199">
        <f t="shared" si="362"/>
        <v>-54820.588217857556</v>
      </c>
      <c r="DB209" s="199">
        <f t="shared" si="363"/>
        <v>-55321.707815179921</v>
      </c>
      <c r="DC209" s="199">
        <f t="shared" si="364"/>
        <v>-55262.021400438141</v>
      </c>
      <c r="DD209" s="199">
        <f t="shared" si="365"/>
        <v>-55594.18387183403</v>
      </c>
      <c r="DE209" s="199">
        <f t="shared" si="366"/>
        <v>-56465.870974877231</v>
      </c>
      <c r="DF209" s="199">
        <f t="shared" si="367"/>
        <v>-56842.609485735724</v>
      </c>
      <c r="DG209" s="199">
        <f t="shared" si="368"/>
        <v>-56707.431600220574</v>
      </c>
      <c r="DH209" s="199">
        <f t="shared" si="369"/>
        <v>-57709.843108298097</v>
      </c>
      <c r="DI209" s="199">
        <f t="shared" si="370"/>
        <v>-58146.670794865306</v>
      </c>
      <c r="DJ209" s="199">
        <f t="shared" si="371"/>
        <v>-58011.492909358887</v>
      </c>
      <c r="DK209" s="199">
        <f t="shared" si="372"/>
        <v>-58313.315023843737</v>
      </c>
      <c r="DL209" s="199">
        <f t="shared" si="373"/>
        <v>-58615.137138337333</v>
      </c>
      <c r="DM209" s="199">
        <f t="shared" si="374"/>
        <v>-58916.959252822184</v>
      </c>
      <c r="DN209" s="180"/>
    </row>
    <row r="210" spans="2:118" ht="15.75" thickBot="1" x14ac:dyDescent="0.5">
      <c r="B210" s="252"/>
      <c r="C210" s="254"/>
      <c r="D210" s="254"/>
      <c r="E210" s="254"/>
      <c r="F210" s="254"/>
      <c r="G210" s="254"/>
      <c r="H210" s="254"/>
      <c r="I210" s="254"/>
      <c r="J210" s="307"/>
      <c r="K210" s="310"/>
      <c r="L210" s="310"/>
      <c r="M210" s="310"/>
      <c r="N210" s="310"/>
      <c r="O210" s="310"/>
      <c r="P210" s="310"/>
      <c r="Q210" s="255"/>
      <c r="X210" s="246"/>
      <c r="Y210" s="268">
        <v>14</v>
      </c>
      <c r="Z210" s="269">
        <v>0</v>
      </c>
      <c r="AA210" s="269">
        <v>0</v>
      </c>
      <c r="AB210" s="269">
        <v>0</v>
      </c>
      <c r="AC210" s="269">
        <v>0</v>
      </c>
      <c r="AD210" s="269">
        <v>0</v>
      </c>
      <c r="AE210" s="269">
        <v>-500</v>
      </c>
      <c r="AF210" s="269">
        <v>-271.64520739</v>
      </c>
      <c r="AG210" s="269">
        <v>0</v>
      </c>
      <c r="AH210" s="269">
        <v>0</v>
      </c>
      <c r="AI210" s="269">
        <v>0</v>
      </c>
      <c r="AJ210" s="269">
        <v>0</v>
      </c>
      <c r="AK210" s="269">
        <v>0</v>
      </c>
      <c r="AL210" s="269">
        <v>0</v>
      </c>
      <c r="AM210" s="269">
        <v>0</v>
      </c>
      <c r="AN210" s="269">
        <v>0</v>
      </c>
      <c r="AO210" s="269">
        <v>0</v>
      </c>
      <c r="AP210" s="269">
        <v>0</v>
      </c>
      <c r="AQ210" s="269">
        <v>0</v>
      </c>
      <c r="AR210" s="269">
        <v>-500</v>
      </c>
      <c r="AS210" s="269">
        <v>-500</v>
      </c>
      <c r="AT210" s="269">
        <v>0</v>
      </c>
      <c r="AU210" s="269">
        <v>0</v>
      </c>
      <c r="AV210" s="269">
        <v>-500</v>
      </c>
      <c r="AW210" s="269">
        <v>-500</v>
      </c>
      <c r="AX210" s="269">
        <v>0</v>
      </c>
      <c r="AY210" s="269">
        <v>0</v>
      </c>
      <c r="AZ210" s="269">
        <v>-500</v>
      </c>
      <c r="BA210" s="269">
        <v>0</v>
      </c>
      <c r="BB210" s="269">
        <v>0</v>
      </c>
      <c r="BC210" s="269">
        <v>0</v>
      </c>
      <c r="BD210" s="269">
        <v>0</v>
      </c>
      <c r="BE210" s="493">
        <f t="shared" si="340"/>
        <v>-105.53694217387097</v>
      </c>
      <c r="BF210" s="494">
        <f t="shared" si="341"/>
        <v>-116.84447169249999</v>
      </c>
      <c r="BG210" s="273">
        <f t="shared" si="375"/>
        <v>-271.64520739</v>
      </c>
      <c r="BH210" s="273">
        <f t="shared" si="376"/>
        <v>-3000</v>
      </c>
      <c r="BI210" s="274">
        <f t="shared" si="342"/>
        <v>-3271.64520739</v>
      </c>
      <c r="BJ210" s="275">
        <f t="shared" si="343"/>
        <v>0</v>
      </c>
      <c r="CG210" s="192"/>
      <c r="CH210" s="198">
        <v>14</v>
      </c>
      <c r="CI210" s="199">
        <f t="shared" si="344"/>
        <v>-48520.847417832505</v>
      </c>
      <c r="CJ210" s="199">
        <f t="shared" si="345"/>
        <v>-48822.669532317355</v>
      </c>
      <c r="CK210" s="199">
        <f t="shared" si="346"/>
        <v>-49124.491646802206</v>
      </c>
      <c r="CL210" s="199">
        <f t="shared" si="347"/>
        <v>-50419.495579474438</v>
      </c>
      <c r="CM210" s="199">
        <f t="shared" si="348"/>
        <v>-49577.152934233876</v>
      </c>
      <c r="CN210" s="199">
        <f t="shared" si="349"/>
        <v>-50104.299312239382</v>
      </c>
      <c r="CO210" s="199">
        <f t="shared" si="350"/>
        <v>-50406.121426724218</v>
      </c>
      <c r="CP210" s="199">
        <f t="shared" si="351"/>
        <v>-50782.859937591449</v>
      </c>
      <c r="CQ210" s="199">
        <f t="shared" si="352"/>
        <v>-51084.682052076299</v>
      </c>
      <c r="CR210" s="199">
        <f t="shared" si="353"/>
        <v>-51386.50416656115</v>
      </c>
      <c r="CS210" s="199">
        <f t="shared" si="354"/>
        <v>-51688.326281046</v>
      </c>
      <c r="CT210" s="199">
        <f t="shared" si="355"/>
        <v>-51990.292164130784</v>
      </c>
      <c r="CU210" s="199">
        <f t="shared" si="356"/>
        <v>-52306.300155240504</v>
      </c>
      <c r="CV210" s="199">
        <f t="shared" si="357"/>
        <v>-52666.696260492572</v>
      </c>
      <c r="CW210" s="199">
        <f t="shared" si="358"/>
        <v>-52968.518374977422</v>
      </c>
      <c r="CX210" s="199">
        <f t="shared" si="359"/>
        <v>-53345.256885844654</v>
      </c>
      <c r="CY210" s="199">
        <f t="shared" si="360"/>
        <v>-53647.079000329504</v>
      </c>
      <c r="CZ210" s="199">
        <f t="shared" si="361"/>
        <v>-53948.901114814355</v>
      </c>
      <c r="DA210" s="199">
        <f t="shared" si="362"/>
        <v>-54383.588217857556</v>
      </c>
      <c r="DB210" s="199">
        <f t="shared" si="363"/>
        <v>-54884.707815179921</v>
      </c>
      <c r="DC210" s="199">
        <f t="shared" si="364"/>
        <v>-55262.021400438141</v>
      </c>
      <c r="DD210" s="199">
        <f t="shared" si="365"/>
        <v>-55594.18387183403</v>
      </c>
      <c r="DE210" s="199">
        <f t="shared" si="366"/>
        <v>-56028.870974877231</v>
      </c>
      <c r="DF210" s="199">
        <f t="shared" si="367"/>
        <v>-56405.609485735724</v>
      </c>
      <c r="DG210" s="199">
        <f t="shared" si="368"/>
        <v>-56707.431600220574</v>
      </c>
      <c r="DH210" s="199">
        <f t="shared" si="369"/>
        <v>-57709.843108298097</v>
      </c>
      <c r="DI210" s="199">
        <f t="shared" si="370"/>
        <v>-57709.670794865306</v>
      </c>
      <c r="DJ210" s="199">
        <f t="shared" si="371"/>
        <v>-58011.492909358887</v>
      </c>
      <c r="DK210" s="199">
        <f t="shared" si="372"/>
        <v>-58313.315023843737</v>
      </c>
      <c r="DL210" s="199">
        <f t="shared" si="373"/>
        <v>-58615.137138337333</v>
      </c>
      <c r="DM210" s="199">
        <f t="shared" si="374"/>
        <v>-58916.959252822184</v>
      </c>
      <c r="DN210" s="180"/>
    </row>
    <row r="211" spans="2:118" ht="15.4" x14ac:dyDescent="0.45">
      <c r="B211" s="239" t="str">
        <f>"Version: " &amp; Version</f>
        <v>Version: 07312025-FINAL</v>
      </c>
      <c r="C211" s="240"/>
      <c r="D211" s="240"/>
      <c r="E211" s="240"/>
      <c r="F211" s="240"/>
      <c r="G211" s="240"/>
      <c r="H211" s="240"/>
      <c r="I211" s="240"/>
      <c r="J211" s="144"/>
      <c r="K211" s="144"/>
      <c r="L211" s="144"/>
      <c r="M211" s="144"/>
      <c r="N211" s="144"/>
      <c r="O211" s="144"/>
      <c r="P211" s="144"/>
      <c r="Q211" s="241"/>
      <c r="X211" s="246"/>
      <c r="Y211" s="268">
        <v>15</v>
      </c>
      <c r="Z211" s="269">
        <v>0</v>
      </c>
      <c r="AA211" s="269">
        <v>0</v>
      </c>
      <c r="AB211" s="269">
        <v>0</v>
      </c>
      <c r="AC211" s="269">
        <v>0</v>
      </c>
      <c r="AD211" s="269">
        <v>0</v>
      </c>
      <c r="AE211" s="269">
        <v>0</v>
      </c>
      <c r="AF211" s="269">
        <v>0</v>
      </c>
      <c r="AG211" s="269">
        <v>0</v>
      </c>
      <c r="AH211" s="269">
        <v>0</v>
      </c>
      <c r="AI211" s="269">
        <v>0</v>
      </c>
      <c r="AJ211" s="269">
        <v>0</v>
      </c>
      <c r="AK211" s="269">
        <v>0</v>
      </c>
      <c r="AL211" s="269">
        <v>0</v>
      </c>
      <c r="AM211" s="269">
        <v>0</v>
      </c>
      <c r="AN211" s="269">
        <v>0</v>
      </c>
      <c r="AO211" s="269">
        <v>0</v>
      </c>
      <c r="AP211" s="269">
        <v>0</v>
      </c>
      <c r="AQ211" s="269">
        <v>0</v>
      </c>
      <c r="AR211" s="269">
        <v>0</v>
      </c>
      <c r="AS211" s="269">
        <v>0</v>
      </c>
      <c r="AT211" s="269">
        <v>0</v>
      </c>
      <c r="AU211" s="269">
        <v>0</v>
      </c>
      <c r="AV211" s="269">
        <v>0</v>
      </c>
      <c r="AW211" s="269">
        <v>0</v>
      </c>
      <c r="AX211" s="269">
        <v>0</v>
      </c>
      <c r="AY211" s="269">
        <v>0</v>
      </c>
      <c r="AZ211" s="269">
        <v>14.283262499999999</v>
      </c>
      <c r="BA211" s="269">
        <v>0</v>
      </c>
      <c r="BB211" s="269">
        <v>0</v>
      </c>
      <c r="BC211" s="269">
        <v>0</v>
      </c>
      <c r="BD211" s="269">
        <v>0</v>
      </c>
      <c r="BE211" s="493">
        <f t="shared" si="340"/>
        <v>0.4607504032258064</v>
      </c>
      <c r="BF211" s="494">
        <f t="shared" si="341"/>
        <v>0.51011651785714285</v>
      </c>
      <c r="BG211" s="273">
        <f t="shared" si="375"/>
        <v>0</v>
      </c>
      <c r="BH211" s="273">
        <f t="shared" si="376"/>
        <v>14.283262499999999</v>
      </c>
      <c r="BI211" s="274">
        <f t="shared" si="342"/>
        <v>0</v>
      </c>
      <c r="BJ211" s="275">
        <f t="shared" si="343"/>
        <v>14.283262499999999</v>
      </c>
      <c r="CG211" s="192"/>
      <c r="CH211" s="198">
        <v>15</v>
      </c>
      <c r="CI211" s="199">
        <f t="shared" si="344"/>
        <v>-48520.847417832505</v>
      </c>
      <c r="CJ211" s="199">
        <f t="shared" si="345"/>
        <v>-48822.669532317355</v>
      </c>
      <c r="CK211" s="199">
        <f t="shared" si="346"/>
        <v>-49124.491646802206</v>
      </c>
      <c r="CL211" s="199">
        <f t="shared" si="347"/>
        <v>-50419.495579474438</v>
      </c>
      <c r="CM211" s="199">
        <f t="shared" si="348"/>
        <v>-49577.152934233876</v>
      </c>
      <c r="CN211" s="199">
        <f t="shared" si="349"/>
        <v>-50104.299312239382</v>
      </c>
      <c r="CO211" s="199">
        <f t="shared" si="350"/>
        <v>-50406.121426724218</v>
      </c>
      <c r="CP211" s="199">
        <f t="shared" si="351"/>
        <v>-50782.859937591449</v>
      </c>
      <c r="CQ211" s="199">
        <f t="shared" si="352"/>
        <v>-51084.682052076299</v>
      </c>
      <c r="CR211" s="199">
        <f t="shared" si="353"/>
        <v>-51386.50416656115</v>
      </c>
      <c r="CS211" s="199">
        <f t="shared" si="354"/>
        <v>-51688.326281046</v>
      </c>
      <c r="CT211" s="199">
        <f t="shared" si="355"/>
        <v>-51990.292164130784</v>
      </c>
      <c r="CU211" s="199">
        <f t="shared" si="356"/>
        <v>-52306.300155240504</v>
      </c>
      <c r="CV211" s="199">
        <f t="shared" si="357"/>
        <v>-52666.696260492572</v>
      </c>
      <c r="CW211" s="199">
        <f t="shared" si="358"/>
        <v>-52968.518374977422</v>
      </c>
      <c r="CX211" s="199">
        <f t="shared" si="359"/>
        <v>-53345.256885844654</v>
      </c>
      <c r="CY211" s="199">
        <f t="shared" si="360"/>
        <v>-53647.079000329504</v>
      </c>
      <c r="CZ211" s="199">
        <f t="shared" si="361"/>
        <v>-53948.901114814355</v>
      </c>
      <c r="DA211" s="199">
        <f t="shared" si="362"/>
        <v>-54383.588217857556</v>
      </c>
      <c r="DB211" s="199">
        <f t="shared" si="363"/>
        <v>-54884.707815179921</v>
      </c>
      <c r="DC211" s="199">
        <f t="shared" si="364"/>
        <v>-55262.021400438141</v>
      </c>
      <c r="DD211" s="199">
        <f t="shared" si="365"/>
        <v>-55594.18387183403</v>
      </c>
      <c r="DE211" s="199">
        <f t="shared" si="366"/>
        <v>-56028.870974877231</v>
      </c>
      <c r="DF211" s="199">
        <f t="shared" si="367"/>
        <v>-56405.609485735724</v>
      </c>
      <c r="DG211" s="199">
        <f t="shared" si="368"/>
        <v>-56707.431600220574</v>
      </c>
      <c r="DH211" s="199">
        <f t="shared" si="369"/>
        <v>-57709.843108298097</v>
      </c>
      <c r="DI211" s="199">
        <f t="shared" si="370"/>
        <v>-57726.013200471716</v>
      </c>
      <c r="DJ211" s="199">
        <f t="shared" si="371"/>
        <v>-58011.492909358887</v>
      </c>
      <c r="DK211" s="199">
        <f t="shared" si="372"/>
        <v>-58313.315023843737</v>
      </c>
      <c r="DL211" s="199">
        <f t="shared" si="373"/>
        <v>-58615.137138337333</v>
      </c>
      <c r="DM211" s="199">
        <f t="shared" si="374"/>
        <v>-58916.959252822184</v>
      </c>
      <c r="DN211" s="180"/>
    </row>
    <row r="212" spans="2:118" ht="15.4" x14ac:dyDescent="0.45">
      <c r="B212" s="242"/>
      <c r="C212" s="88"/>
      <c r="D212" s="88"/>
      <c r="E212" s="88"/>
      <c r="F212" s="88"/>
      <c r="G212" s="88"/>
      <c r="H212" s="242" t="s">
        <v>143</v>
      </c>
      <c r="I212" s="88"/>
      <c r="J212" s="88"/>
      <c r="K212" s="88"/>
      <c r="L212" s="88"/>
      <c r="M212" s="88"/>
      <c r="N212" s="88"/>
      <c r="O212" s="88"/>
      <c r="P212" s="88"/>
      <c r="Q212" s="243"/>
      <c r="X212" s="246"/>
      <c r="Y212" s="268">
        <v>16</v>
      </c>
      <c r="Z212" s="269">
        <v>0</v>
      </c>
      <c r="AA212" s="269">
        <v>0</v>
      </c>
      <c r="AB212" s="269">
        <v>0</v>
      </c>
      <c r="AC212" s="269">
        <v>0</v>
      </c>
      <c r="AD212" s="269">
        <v>0</v>
      </c>
      <c r="AE212" s="269">
        <v>0</v>
      </c>
      <c r="AF212" s="269">
        <v>0</v>
      </c>
      <c r="AG212" s="269">
        <v>0</v>
      </c>
      <c r="AH212" s="269">
        <v>0</v>
      </c>
      <c r="AI212" s="269">
        <v>0</v>
      </c>
      <c r="AJ212" s="269">
        <v>0</v>
      </c>
      <c r="AK212" s="269">
        <v>0</v>
      </c>
      <c r="AL212" s="269">
        <v>0</v>
      </c>
      <c r="AM212" s="269">
        <v>0</v>
      </c>
      <c r="AN212" s="269">
        <v>0</v>
      </c>
      <c r="AO212" s="269">
        <v>0</v>
      </c>
      <c r="AP212" s="269">
        <v>0</v>
      </c>
      <c r="AQ212" s="269">
        <v>0</v>
      </c>
      <c r="AR212" s="269">
        <v>0</v>
      </c>
      <c r="AS212" s="269">
        <v>0</v>
      </c>
      <c r="AT212" s="269">
        <v>0</v>
      </c>
      <c r="AU212" s="269">
        <v>0</v>
      </c>
      <c r="AV212" s="269">
        <v>0</v>
      </c>
      <c r="AW212" s="269">
        <v>0</v>
      </c>
      <c r="AX212" s="269">
        <v>0</v>
      </c>
      <c r="AY212" s="269">
        <v>0</v>
      </c>
      <c r="AZ212" s="269">
        <v>0</v>
      </c>
      <c r="BA212" s="269">
        <v>0</v>
      </c>
      <c r="BB212" s="269">
        <v>0</v>
      </c>
      <c r="BC212" s="269">
        <v>0</v>
      </c>
      <c r="BD212" s="269">
        <v>0</v>
      </c>
      <c r="BE212" s="493">
        <f t="shared" si="340"/>
        <v>0</v>
      </c>
      <c r="BF212" s="494">
        <f t="shared" si="341"/>
        <v>0</v>
      </c>
      <c r="BG212" s="273">
        <f t="shared" si="375"/>
        <v>0</v>
      </c>
      <c r="BH212" s="273">
        <f t="shared" si="376"/>
        <v>0</v>
      </c>
      <c r="BI212" s="274">
        <f t="shared" si="342"/>
        <v>0</v>
      </c>
      <c r="BJ212" s="275">
        <f t="shared" si="343"/>
        <v>0</v>
      </c>
      <c r="CG212" s="192"/>
      <c r="CH212" s="198">
        <v>16</v>
      </c>
      <c r="CI212" s="199">
        <f t="shared" si="344"/>
        <v>-48520.847417832505</v>
      </c>
      <c r="CJ212" s="199">
        <f t="shared" si="345"/>
        <v>-48822.669532317355</v>
      </c>
      <c r="CK212" s="199">
        <f t="shared" si="346"/>
        <v>-49124.491646802206</v>
      </c>
      <c r="CL212" s="199">
        <f t="shared" si="347"/>
        <v>-50419.495579474438</v>
      </c>
      <c r="CM212" s="199">
        <f t="shared" si="348"/>
        <v>-49577.152934233876</v>
      </c>
      <c r="CN212" s="199">
        <f t="shared" si="349"/>
        <v>-50104.299312239382</v>
      </c>
      <c r="CO212" s="199">
        <f t="shared" si="350"/>
        <v>-50406.121426724218</v>
      </c>
      <c r="CP212" s="199">
        <f t="shared" si="351"/>
        <v>-50782.859937591449</v>
      </c>
      <c r="CQ212" s="199">
        <f t="shared" si="352"/>
        <v>-51084.682052076299</v>
      </c>
      <c r="CR212" s="199">
        <f t="shared" si="353"/>
        <v>-51386.50416656115</v>
      </c>
      <c r="CS212" s="199">
        <f t="shared" si="354"/>
        <v>-51688.326281046</v>
      </c>
      <c r="CT212" s="199">
        <f t="shared" si="355"/>
        <v>-51990.292164130784</v>
      </c>
      <c r="CU212" s="199">
        <f t="shared" si="356"/>
        <v>-52306.300155240504</v>
      </c>
      <c r="CV212" s="199">
        <f t="shared" si="357"/>
        <v>-52666.696260492572</v>
      </c>
      <c r="CW212" s="199">
        <f t="shared" si="358"/>
        <v>-52968.518374977422</v>
      </c>
      <c r="CX212" s="199">
        <f t="shared" si="359"/>
        <v>-53345.256885844654</v>
      </c>
      <c r="CY212" s="199">
        <f t="shared" si="360"/>
        <v>-53647.079000329504</v>
      </c>
      <c r="CZ212" s="199">
        <f t="shared" si="361"/>
        <v>-53948.901114814355</v>
      </c>
      <c r="DA212" s="199">
        <f t="shared" si="362"/>
        <v>-54383.588217857556</v>
      </c>
      <c r="DB212" s="199">
        <f t="shared" si="363"/>
        <v>-54884.707815179921</v>
      </c>
      <c r="DC212" s="199">
        <f t="shared" si="364"/>
        <v>-55262.021400438141</v>
      </c>
      <c r="DD212" s="199">
        <f t="shared" si="365"/>
        <v>-55594.18387183403</v>
      </c>
      <c r="DE212" s="199">
        <f t="shared" si="366"/>
        <v>-56028.870974877231</v>
      </c>
      <c r="DF212" s="199">
        <f t="shared" si="367"/>
        <v>-56405.609485735724</v>
      </c>
      <c r="DG212" s="199">
        <f t="shared" si="368"/>
        <v>-56707.431600220574</v>
      </c>
      <c r="DH212" s="199">
        <f t="shared" si="369"/>
        <v>-57709.843108298097</v>
      </c>
      <c r="DI212" s="199">
        <f t="shared" si="370"/>
        <v>-57726.013200471716</v>
      </c>
      <c r="DJ212" s="199">
        <f t="shared" si="371"/>
        <v>-58011.492909358887</v>
      </c>
      <c r="DK212" s="199">
        <f t="shared" si="372"/>
        <v>-58313.315023843737</v>
      </c>
      <c r="DL212" s="199">
        <f t="shared" si="373"/>
        <v>-58615.137138337333</v>
      </c>
      <c r="DM212" s="199">
        <f t="shared" si="374"/>
        <v>-58916.959252822184</v>
      </c>
      <c r="DN212" s="180"/>
    </row>
    <row r="213" spans="2:118" ht="15.4" x14ac:dyDescent="0.45">
      <c r="B213" s="242"/>
      <c r="C213" s="463" t="s">
        <v>144</v>
      </c>
      <c r="D213" s="463"/>
      <c r="E213" s="463"/>
      <c r="F213" s="463"/>
      <c r="G213" s="463"/>
      <c r="H213" s="463"/>
      <c r="I213" s="463"/>
      <c r="J213" s="463"/>
      <c r="K213" s="463"/>
      <c r="L213" s="463"/>
      <c r="M213" s="463"/>
      <c r="N213" s="463"/>
      <c r="O213" s="463"/>
      <c r="P213" s="88"/>
      <c r="Q213" s="243"/>
      <c r="X213" s="246"/>
      <c r="Y213" s="268">
        <v>17</v>
      </c>
      <c r="Z213" s="269">
        <v>500</v>
      </c>
      <c r="AA213" s="269">
        <v>500</v>
      </c>
      <c r="AB213" s="269">
        <v>499.04778249999998</v>
      </c>
      <c r="AC213" s="269">
        <v>0</v>
      </c>
      <c r="AD213" s="269">
        <v>500</v>
      </c>
      <c r="AE213" s="269">
        <v>0</v>
      </c>
      <c r="AF213" s="269">
        <v>500</v>
      </c>
      <c r="AG213" s="269">
        <v>500</v>
      </c>
      <c r="AH213" s="269">
        <v>500</v>
      </c>
      <c r="AI213" s="269">
        <v>499.04778249999998</v>
      </c>
      <c r="AJ213" s="269">
        <v>500</v>
      </c>
      <c r="AK213" s="269">
        <v>0</v>
      </c>
      <c r="AL213" s="269">
        <v>496.19112999999999</v>
      </c>
      <c r="AM213" s="269">
        <v>500</v>
      </c>
      <c r="AN213" s="269">
        <v>500</v>
      </c>
      <c r="AO213" s="269">
        <v>500</v>
      </c>
      <c r="AP213" s="269">
        <v>500</v>
      </c>
      <c r="AQ213" s="269">
        <v>500</v>
      </c>
      <c r="AR213" s="269">
        <v>0</v>
      </c>
      <c r="AS213" s="269">
        <v>0</v>
      </c>
      <c r="AT213" s="269">
        <v>499.04778249999998</v>
      </c>
      <c r="AU213" s="269">
        <v>499.04778249999998</v>
      </c>
      <c r="AV213" s="269">
        <v>500</v>
      </c>
      <c r="AW213" s="269">
        <v>500</v>
      </c>
      <c r="AX213" s="269">
        <v>500</v>
      </c>
      <c r="AY213" s="269">
        <v>496.19112999999999</v>
      </c>
      <c r="AZ213" s="269">
        <v>0</v>
      </c>
      <c r="BA213" s="269">
        <v>499.04778249999998</v>
      </c>
      <c r="BB213" s="269">
        <v>500</v>
      </c>
      <c r="BC213" s="269">
        <v>500</v>
      </c>
      <c r="BD213" s="269">
        <v>500</v>
      </c>
      <c r="BE213" s="493">
        <f t="shared" si="340"/>
        <v>402.82648943548384</v>
      </c>
      <c r="BF213" s="494">
        <f t="shared" si="341"/>
        <v>410.27218473214276</v>
      </c>
      <c r="BG213" s="273">
        <f t="shared" si="375"/>
        <v>4497.1433474999994</v>
      </c>
      <c r="BH213" s="273">
        <f t="shared" si="376"/>
        <v>7990.4778249999999</v>
      </c>
      <c r="BI213" s="274">
        <f t="shared" si="342"/>
        <v>0</v>
      </c>
      <c r="BJ213" s="275">
        <f t="shared" si="343"/>
        <v>12487.621172499999</v>
      </c>
      <c r="CG213" s="192"/>
      <c r="CH213" s="198">
        <v>17</v>
      </c>
      <c r="CI213" s="199">
        <f t="shared" si="344"/>
        <v>-49092.929797695208</v>
      </c>
      <c r="CJ213" s="199">
        <f t="shared" si="345"/>
        <v>-49394.751912180058</v>
      </c>
      <c r="CK213" s="199">
        <f t="shared" si="346"/>
        <v>-49695.484532957809</v>
      </c>
      <c r="CL213" s="199">
        <f t="shared" si="347"/>
        <v>-50419.495579474438</v>
      </c>
      <c r="CM213" s="199">
        <f t="shared" si="348"/>
        <v>-50149.235314096579</v>
      </c>
      <c r="CN213" s="199">
        <f t="shared" si="349"/>
        <v>-50104.299312239382</v>
      </c>
      <c r="CO213" s="199">
        <f t="shared" si="350"/>
        <v>-50978.20380658692</v>
      </c>
      <c r="CP213" s="199">
        <f t="shared" si="351"/>
        <v>-51354.942317454152</v>
      </c>
      <c r="CQ213" s="199">
        <f t="shared" si="352"/>
        <v>-51656.764431939002</v>
      </c>
      <c r="CR213" s="199">
        <f t="shared" si="353"/>
        <v>-51957.497052716753</v>
      </c>
      <c r="CS213" s="199">
        <f t="shared" si="354"/>
        <v>-52260.408660908703</v>
      </c>
      <c r="CT213" s="199">
        <f t="shared" si="355"/>
        <v>-51990.292164130784</v>
      </c>
      <c r="CU213" s="199">
        <f t="shared" si="356"/>
        <v>-52874.024560274825</v>
      </c>
      <c r="CV213" s="199">
        <f t="shared" si="357"/>
        <v>-53238.778640355275</v>
      </c>
      <c r="CW213" s="199">
        <f t="shared" si="358"/>
        <v>-53540.600754840125</v>
      </c>
      <c r="CX213" s="199">
        <f t="shared" si="359"/>
        <v>-53917.339265707356</v>
      </c>
      <c r="CY213" s="199">
        <f t="shared" si="360"/>
        <v>-54219.161380192207</v>
      </c>
      <c r="CZ213" s="199">
        <f t="shared" si="361"/>
        <v>-54520.983494677057</v>
      </c>
      <c r="DA213" s="199">
        <f t="shared" si="362"/>
        <v>-54383.588217857556</v>
      </c>
      <c r="DB213" s="199">
        <f t="shared" si="363"/>
        <v>-54884.707815179921</v>
      </c>
      <c r="DC213" s="199">
        <f t="shared" si="364"/>
        <v>-55833.014286593745</v>
      </c>
      <c r="DD213" s="199">
        <f t="shared" si="365"/>
        <v>-56165.176757989633</v>
      </c>
      <c r="DE213" s="199">
        <f t="shared" si="366"/>
        <v>-56600.953354739933</v>
      </c>
      <c r="DF213" s="199">
        <f t="shared" si="367"/>
        <v>-56977.691865598426</v>
      </c>
      <c r="DG213" s="199">
        <f t="shared" si="368"/>
        <v>-57279.513980083277</v>
      </c>
      <c r="DH213" s="199">
        <f t="shared" si="369"/>
        <v>-58277.567513332418</v>
      </c>
      <c r="DI213" s="199">
        <f t="shared" si="370"/>
        <v>-57726.013200471716</v>
      </c>
      <c r="DJ213" s="199">
        <f t="shared" si="371"/>
        <v>-58582.485795514491</v>
      </c>
      <c r="DK213" s="199">
        <f t="shared" si="372"/>
        <v>-58885.39740370644</v>
      </c>
      <c r="DL213" s="199">
        <f t="shared" si="373"/>
        <v>-59187.219518200036</v>
      </c>
      <c r="DM213" s="199">
        <f t="shared" si="374"/>
        <v>-59489.041632684886</v>
      </c>
      <c r="DN213" s="180"/>
    </row>
    <row r="214" spans="2:118" ht="15.4" x14ac:dyDescent="0.45">
      <c r="B214" s="242"/>
      <c r="C214" s="463"/>
      <c r="D214" s="463"/>
      <c r="E214" s="463"/>
      <c r="F214" s="463"/>
      <c r="G214" s="463"/>
      <c r="H214" s="463"/>
      <c r="I214" s="463"/>
      <c r="J214" s="463"/>
      <c r="K214" s="463"/>
      <c r="L214" s="463"/>
      <c r="M214" s="463"/>
      <c r="N214" s="463"/>
      <c r="O214" s="463"/>
      <c r="P214" s="48"/>
      <c r="Q214" s="243"/>
      <c r="X214" s="246"/>
      <c r="Y214" s="268">
        <v>18</v>
      </c>
      <c r="Z214" s="269">
        <v>500</v>
      </c>
      <c r="AA214" s="269">
        <v>500</v>
      </c>
      <c r="AB214" s="269">
        <v>500</v>
      </c>
      <c r="AC214" s="269">
        <v>0</v>
      </c>
      <c r="AD214" s="269">
        <v>500</v>
      </c>
      <c r="AE214" s="269">
        <v>0</v>
      </c>
      <c r="AF214" s="269">
        <v>500</v>
      </c>
      <c r="AG214" s="269">
        <v>500</v>
      </c>
      <c r="AH214" s="269">
        <v>500</v>
      </c>
      <c r="AI214" s="269">
        <v>500</v>
      </c>
      <c r="AJ214" s="269">
        <v>500</v>
      </c>
      <c r="AK214" s="269">
        <v>496.19112999999999</v>
      </c>
      <c r="AL214" s="269">
        <v>496.19112999999999</v>
      </c>
      <c r="AM214" s="269">
        <v>500</v>
      </c>
      <c r="AN214" s="269">
        <v>500</v>
      </c>
      <c r="AO214" s="269">
        <v>500</v>
      </c>
      <c r="AP214" s="269">
        <v>500</v>
      </c>
      <c r="AQ214" s="269">
        <v>500</v>
      </c>
      <c r="AR214" s="269">
        <v>496.19112999999999</v>
      </c>
      <c r="AS214" s="269">
        <v>500</v>
      </c>
      <c r="AT214" s="269">
        <v>500</v>
      </c>
      <c r="AU214" s="269">
        <v>500</v>
      </c>
      <c r="AV214" s="269">
        <v>500</v>
      </c>
      <c r="AW214" s="269">
        <v>500</v>
      </c>
      <c r="AX214" s="269">
        <v>500</v>
      </c>
      <c r="AY214" s="269">
        <v>496.19112999999999</v>
      </c>
      <c r="AZ214" s="269">
        <v>496.19112999999999</v>
      </c>
      <c r="BA214" s="269">
        <v>500</v>
      </c>
      <c r="BB214" s="269">
        <v>500</v>
      </c>
      <c r="BC214" s="269">
        <v>500</v>
      </c>
      <c r="BD214" s="269">
        <v>500</v>
      </c>
      <c r="BE214" s="493">
        <f t="shared" si="340"/>
        <v>467.12760161290316</v>
      </c>
      <c r="BF214" s="494">
        <f t="shared" si="341"/>
        <v>481.46270178571427</v>
      </c>
      <c r="BG214" s="273">
        <f t="shared" si="375"/>
        <v>4500</v>
      </c>
      <c r="BH214" s="273">
        <f t="shared" si="376"/>
        <v>9980.9556499999981</v>
      </c>
      <c r="BI214" s="274">
        <f t="shared" si="342"/>
        <v>0</v>
      </c>
      <c r="BJ214" s="275">
        <f t="shared" si="343"/>
        <v>14480.955649999998</v>
      </c>
      <c r="CG214" s="192"/>
      <c r="CH214" s="198">
        <v>18</v>
      </c>
      <c r="CI214" s="199">
        <f t="shared" si="344"/>
        <v>-49665.01217755791</v>
      </c>
      <c r="CJ214" s="199">
        <f t="shared" si="345"/>
        <v>-49966.83429204276</v>
      </c>
      <c r="CK214" s="199">
        <f t="shared" si="346"/>
        <v>-50267.566912820512</v>
      </c>
      <c r="CL214" s="199">
        <f t="shared" si="347"/>
        <v>-50419.495579474438</v>
      </c>
      <c r="CM214" s="199">
        <f t="shared" si="348"/>
        <v>-50721.317693959281</v>
      </c>
      <c r="CN214" s="199">
        <f t="shared" si="349"/>
        <v>-50104.299312239382</v>
      </c>
      <c r="CO214" s="199">
        <f t="shared" si="350"/>
        <v>-51550.286186449623</v>
      </c>
      <c r="CP214" s="199">
        <f t="shared" si="351"/>
        <v>-51927.024697316854</v>
      </c>
      <c r="CQ214" s="199">
        <f t="shared" si="352"/>
        <v>-52228.846811801704</v>
      </c>
      <c r="CR214" s="199">
        <f t="shared" si="353"/>
        <v>-52529.579432579456</v>
      </c>
      <c r="CS214" s="199">
        <f t="shared" si="354"/>
        <v>-52832.491040771405</v>
      </c>
      <c r="CT214" s="199">
        <f t="shared" si="355"/>
        <v>-52558.016569165105</v>
      </c>
      <c r="CU214" s="199">
        <f t="shared" si="356"/>
        <v>-53441.748965309147</v>
      </c>
      <c r="CV214" s="199">
        <f t="shared" si="357"/>
        <v>-53810.861020217977</v>
      </c>
      <c r="CW214" s="199">
        <f t="shared" si="358"/>
        <v>-54112.683134702827</v>
      </c>
      <c r="CX214" s="199">
        <f t="shared" si="359"/>
        <v>-54489.421645570059</v>
      </c>
      <c r="CY214" s="199">
        <f t="shared" si="360"/>
        <v>-54791.243760054909</v>
      </c>
      <c r="CZ214" s="199">
        <f t="shared" si="361"/>
        <v>-55093.06587453976</v>
      </c>
      <c r="DA214" s="199">
        <f t="shared" si="362"/>
        <v>-54951.312622891877</v>
      </c>
      <c r="DB214" s="199">
        <f t="shared" si="363"/>
        <v>-55456.790195042624</v>
      </c>
      <c r="DC214" s="199">
        <f t="shared" si="364"/>
        <v>-56405.096666456448</v>
      </c>
      <c r="DD214" s="199">
        <f t="shared" si="365"/>
        <v>-56737.259137852336</v>
      </c>
      <c r="DE214" s="199">
        <f t="shared" si="366"/>
        <v>-57173.035734602636</v>
      </c>
      <c r="DF214" s="199">
        <f t="shared" si="367"/>
        <v>-57549.774245461129</v>
      </c>
      <c r="DG214" s="199">
        <f t="shared" si="368"/>
        <v>-57851.596359945979</v>
      </c>
      <c r="DH214" s="199">
        <f t="shared" si="369"/>
        <v>-58845.29191836674</v>
      </c>
      <c r="DI214" s="199">
        <f t="shared" si="370"/>
        <v>-58293.737605506038</v>
      </c>
      <c r="DJ214" s="199">
        <f t="shared" si="371"/>
        <v>-59154.568175377193</v>
      </c>
      <c r="DK214" s="199">
        <f t="shared" si="372"/>
        <v>-59457.479783569142</v>
      </c>
      <c r="DL214" s="199">
        <f t="shared" si="373"/>
        <v>-59759.301898062738</v>
      </c>
      <c r="DM214" s="199">
        <f t="shared" si="374"/>
        <v>-60061.124012547589</v>
      </c>
      <c r="DN214" s="180"/>
    </row>
    <row r="215" spans="2:118" ht="15.4" x14ac:dyDescent="0.45">
      <c r="B215" s="246"/>
      <c r="C215" s="311" t="s">
        <v>26</v>
      </c>
      <c r="D215" s="88"/>
      <c r="E215" s="462" t="str">
        <f>IF(ProjTitle="","Auto-Filled",ProjTitle)</f>
        <v>River Mill Storage, LLC</v>
      </c>
      <c r="F215" s="462"/>
      <c r="G215" s="462"/>
      <c r="H215" s="462"/>
      <c r="I215" s="462"/>
      <c r="J215" s="462"/>
      <c r="K215" s="309"/>
      <c r="L215" s="309"/>
      <c r="M215" s="309"/>
      <c r="N215" s="309"/>
      <c r="O215" s="309"/>
      <c r="P215" s="309"/>
      <c r="Q215" s="247"/>
      <c r="X215" s="246"/>
      <c r="Y215" s="268">
        <v>19</v>
      </c>
      <c r="Z215" s="269">
        <v>500</v>
      </c>
      <c r="AA215" s="269">
        <v>500</v>
      </c>
      <c r="AB215" s="269">
        <v>500</v>
      </c>
      <c r="AC215" s="269">
        <v>411.19112999999999</v>
      </c>
      <c r="AD215" s="269">
        <v>496.19112999999999</v>
      </c>
      <c r="AE215" s="269">
        <v>496.19112999999999</v>
      </c>
      <c r="AF215" s="269">
        <v>500</v>
      </c>
      <c r="AG215" s="269">
        <v>500</v>
      </c>
      <c r="AH215" s="269">
        <v>500</v>
      </c>
      <c r="AI215" s="269">
        <v>500</v>
      </c>
      <c r="AJ215" s="269">
        <v>500</v>
      </c>
      <c r="AK215" s="269">
        <v>496.19112999999999</v>
      </c>
      <c r="AL215" s="269">
        <v>496.19112999999999</v>
      </c>
      <c r="AM215" s="269">
        <v>500</v>
      </c>
      <c r="AN215" s="269">
        <v>500</v>
      </c>
      <c r="AO215" s="269">
        <v>500</v>
      </c>
      <c r="AP215" s="269">
        <v>499.04778249999998</v>
      </c>
      <c r="AQ215" s="269">
        <v>500</v>
      </c>
      <c r="AR215" s="269">
        <v>496.19112999999999</v>
      </c>
      <c r="AS215" s="269">
        <v>496.19112999999999</v>
      </c>
      <c r="AT215" s="269">
        <v>500</v>
      </c>
      <c r="AU215" s="269">
        <v>500</v>
      </c>
      <c r="AV215" s="269">
        <v>500</v>
      </c>
      <c r="AW215" s="269">
        <v>500</v>
      </c>
      <c r="AX215" s="269">
        <v>500</v>
      </c>
      <c r="AY215" s="269">
        <v>14.283262499999999</v>
      </c>
      <c r="AZ215" s="269">
        <v>496.19112999999999</v>
      </c>
      <c r="BA215" s="269">
        <v>500</v>
      </c>
      <c r="BB215" s="269">
        <v>500</v>
      </c>
      <c r="BC215" s="269">
        <v>500</v>
      </c>
      <c r="BD215" s="269">
        <v>500</v>
      </c>
      <c r="BE215" s="493">
        <f t="shared" si="340"/>
        <v>480.57613177419341</v>
      </c>
      <c r="BF215" s="494">
        <f t="shared" si="341"/>
        <v>496.35214589285704</v>
      </c>
      <c r="BG215" s="273">
        <f t="shared" si="375"/>
        <v>4500</v>
      </c>
      <c r="BH215" s="273">
        <f t="shared" si="376"/>
        <v>10397.860084999997</v>
      </c>
      <c r="BI215" s="274">
        <f t="shared" si="342"/>
        <v>0</v>
      </c>
      <c r="BJ215" s="275">
        <f t="shared" si="343"/>
        <v>14897.860084999997</v>
      </c>
      <c r="CG215" s="192"/>
      <c r="CH215" s="198">
        <v>19</v>
      </c>
      <c r="CI215" s="199">
        <f t="shared" si="344"/>
        <v>-50237.094557420613</v>
      </c>
      <c r="CJ215" s="199">
        <f t="shared" si="345"/>
        <v>-50538.916671905463</v>
      </c>
      <c r="CK215" s="199">
        <f t="shared" si="346"/>
        <v>-50839.649292683214</v>
      </c>
      <c r="CL215" s="199">
        <f t="shared" si="347"/>
        <v>-50889.965979932102</v>
      </c>
      <c r="CM215" s="199">
        <f t="shared" si="348"/>
        <v>-51289.042098993603</v>
      </c>
      <c r="CN215" s="199">
        <f t="shared" si="349"/>
        <v>-50672.023717273703</v>
      </c>
      <c r="CO215" s="199">
        <f t="shared" si="350"/>
        <v>-52122.368566312325</v>
      </c>
      <c r="CP215" s="199">
        <f t="shared" si="351"/>
        <v>-52499.107077179557</v>
      </c>
      <c r="CQ215" s="199">
        <f t="shared" si="352"/>
        <v>-52800.929191664407</v>
      </c>
      <c r="CR215" s="199">
        <f t="shared" si="353"/>
        <v>-53101.661812442158</v>
      </c>
      <c r="CS215" s="199">
        <f t="shared" si="354"/>
        <v>-53404.573420634108</v>
      </c>
      <c r="CT215" s="199">
        <f t="shared" si="355"/>
        <v>-53125.740974199427</v>
      </c>
      <c r="CU215" s="199">
        <f t="shared" si="356"/>
        <v>-54009.473370343469</v>
      </c>
      <c r="CV215" s="199">
        <f t="shared" si="357"/>
        <v>-54382.94340008068</v>
      </c>
      <c r="CW215" s="199">
        <f t="shared" si="358"/>
        <v>-54684.76551456553</v>
      </c>
      <c r="CX215" s="199">
        <f t="shared" si="359"/>
        <v>-55061.504025432761</v>
      </c>
      <c r="CY215" s="199">
        <f t="shared" si="360"/>
        <v>-55362.236646210513</v>
      </c>
      <c r="CZ215" s="199">
        <f t="shared" si="361"/>
        <v>-55665.148254402462</v>
      </c>
      <c r="DA215" s="199">
        <f t="shared" si="362"/>
        <v>-55519.037027926199</v>
      </c>
      <c r="DB215" s="199">
        <f t="shared" si="363"/>
        <v>-56024.514600076945</v>
      </c>
      <c r="DC215" s="199">
        <f t="shared" si="364"/>
        <v>-56977.17904631915</v>
      </c>
      <c r="DD215" s="199">
        <f t="shared" si="365"/>
        <v>-57309.341517715038</v>
      </c>
      <c r="DE215" s="199">
        <f t="shared" si="366"/>
        <v>-57745.118114465338</v>
      </c>
      <c r="DF215" s="199">
        <f t="shared" si="367"/>
        <v>-58121.856625323831</v>
      </c>
      <c r="DG215" s="199">
        <f t="shared" si="368"/>
        <v>-58423.678739808682</v>
      </c>
      <c r="DH215" s="199">
        <f t="shared" si="369"/>
        <v>-58861.63432397315</v>
      </c>
      <c r="DI215" s="199">
        <f t="shared" si="370"/>
        <v>-58861.462010540359</v>
      </c>
      <c r="DJ215" s="199">
        <f t="shared" si="371"/>
        <v>-59726.650555239896</v>
      </c>
      <c r="DK215" s="199">
        <f t="shared" si="372"/>
        <v>-60029.562163431845</v>
      </c>
      <c r="DL215" s="199">
        <f t="shared" si="373"/>
        <v>-60331.384277925441</v>
      </c>
      <c r="DM215" s="199">
        <f t="shared" si="374"/>
        <v>-60633.206392410291</v>
      </c>
      <c r="DN215" s="180"/>
    </row>
    <row r="216" spans="2:118" ht="15.75" customHeight="1" x14ac:dyDescent="0.45">
      <c r="B216" s="246"/>
      <c r="C216" s="39"/>
      <c r="D216" s="39"/>
      <c r="E216" s="39"/>
      <c r="F216" s="39"/>
      <c r="G216" s="39"/>
      <c r="H216" s="39"/>
      <c r="I216" s="39"/>
      <c r="J216" s="308"/>
      <c r="K216" s="309"/>
      <c r="L216" s="309"/>
      <c r="M216" s="309"/>
      <c r="N216" s="309"/>
      <c r="O216" s="309"/>
      <c r="P216" s="309"/>
      <c r="Q216" s="247"/>
      <c r="X216" s="246"/>
      <c r="Y216" s="268">
        <v>20</v>
      </c>
      <c r="Z216" s="269">
        <v>499.04778249999998</v>
      </c>
      <c r="AA216" s="269">
        <v>499.04778249999998</v>
      </c>
      <c r="AB216" s="269">
        <v>500</v>
      </c>
      <c r="AC216" s="269">
        <v>0</v>
      </c>
      <c r="AD216" s="269">
        <v>496.19112999999999</v>
      </c>
      <c r="AE216" s="269">
        <v>496.19112999999999</v>
      </c>
      <c r="AF216" s="269">
        <v>496.19112999999999</v>
      </c>
      <c r="AG216" s="269">
        <v>499.04778249999998</v>
      </c>
      <c r="AH216" s="269">
        <v>499.04778249999998</v>
      </c>
      <c r="AI216" s="269">
        <v>500</v>
      </c>
      <c r="AJ216" s="269">
        <v>499.04778249999998</v>
      </c>
      <c r="AK216" s="269">
        <v>496.19112999999999</v>
      </c>
      <c r="AL216" s="269">
        <v>496.19112999999999</v>
      </c>
      <c r="AM216" s="269">
        <v>499.04778249999998</v>
      </c>
      <c r="AN216" s="269">
        <v>499.04778249999998</v>
      </c>
      <c r="AO216" s="269">
        <v>499.04778249999998</v>
      </c>
      <c r="AP216" s="269">
        <v>500</v>
      </c>
      <c r="AQ216" s="269">
        <v>499.04778249999998</v>
      </c>
      <c r="AR216" s="269">
        <v>496.19112999999999</v>
      </c>
      <c r="AS216" s="269">
        <v>496.19112999999999</v>
      </c>
      <c r="AT216" s="269">
        <v>500</v>
      </c>
      <c r="AU216" s="269">
        <v>500</v>
      </c>
      <c r="AV216" s="269">
        <v>499.04778249999998</v>
      </c>
      <c r="AW216" s="269">
        <v>499.04778249999998</v>
      </c>
      <c r="AX216" s="269">
        <v>499.04778249999998</v>
      </c>
      <c r="AY216" s="269">
        <v>0</v>
      </c>
      <c r="AZ216" s="269">
        <v>496.19112999999999</v>
      </c>
      <c r="BA216" s="269">
        <v>500</v>
      </c>
      <c r="BB216" s="269">
        <v>499.04778249999998</v>
      </c>
      <c r="BC216" s="269">
        <v>499.04778249999998</v>
      </c>
      <c r="BD216" s="269">
        <v>499.04778249999998</v>
      </c>
      <c r="BE216" s="493">
        <f t="shared" si="340"/>
        <v>466.29825088709669</v>
      </c>
      <c r="BF216" s="494">
        <f t="shared" si="341"/>
        <v>480.6125075892856</v>
      </c>
      <c r="BG216" s="273">
        <f t="shared" si="375"/>
        <v>4491.4300425000001</v>
      </c>
      <c r="BH216" s="273">
        <f t="shared" si="376"/>
        <v>9963.8157349999965</v>
      </c>
      <c r="BI216" s="274">
        <f t="shared" si="342"/>
        <v>0</v>
      </c>
      <c r="BJ216" s="275">
        <f t="shared" si="343"/>
        <v>14455.245777499997</v>
      </c>
      <c r="CG216" s="192"/>
      <c r="CH216" s="198">
        <v>20</v>
      </c>
      <c r="CI216" s="199">
        <f t="shared" si="344"/>
        <v>-50808.087443576216</v>
      </c>
      <c r="CJ216" s="199">
        <f t="shared" si="345"/>
        <v>-51109.909558061066</v>
      </c>
      <c r="CK216" s="199">
        <f t="shared" si="346"/>
        <v>-51411.731672545917</v>
      </c>
      <c r="CL216" s="199">
        <f t="shared" si="347"/>
        <v>-50889.965979932102</v>
      </c>
      <c r="CM216" s="199">
        <f t="shared" si="348"/>
        <v>-51856.766504027924</v>
      </c>
      <c r="CN216" s="199">
        <f t="shared" si="349"/>
        <v>-51239.748122308025</v>
      </c>
      <c r="CO216" s="199">
        <f t="shared" si="350"/>
        <v>-52690.092971346647</v>
      </c>
      <c r="CP216" s="199">
        <f t="shared" si="351"/>
        <v>-53070.09996333516</v>
      </c>
      <c r="CQ216" s="199">
        <f t="shared" si="352"/>
        <v>-53371.922077820011</v>
      </c>
      <c r="CR216" s="199">
        <f t="shared" si="353"/>
        <v>-53673.744192304861</v>
      </c>
      <c r="CS216" s="199">
        <f t="shared" si="354"/>
        <v>-53975.566306789711</v>
      </c>
      <c r="CT216" s="199">
        <f t="shared" si="355"/>
        <v>-53693.465379233749</v>
      </c>
      <c r="CU216" s="199">
        <f t="shared" si="356"/>
        <v>-54577.19777537779</v>
      </c>
      <c r="CV216" s="199">
        <f t="shared" si="357"/>
        <v>-54953.936286236283</v>
      </c>
      <c r="CW216" s="199">
        <f t="shared" si="358"/>
        <v>-55255.758400721134</v>
      </c>
      <c r="CX216" s="199">
        <f t="shared" si="359"/>
        <v>-55632.496911588365</v>
      </c>
      <c r="CY216" s="199">
        <f t="shared" si="360"/>
        <v>-55934.319026073215</v>
      </c>
      <c r="CZ216" s="199">
        <f t="shared" si="361"/>
        <v>-56236.141140558066</v>
      </c>
      <c r="DA216" s="199">
        <f t="shared" si="362"/>
        <v>-56086.76143296052</v>
      </c>
      <c r="DB216" s="199">
        <f t="shared" si="363"/>
        <v>-56592.239005111267</v>
      </c>
      <c r="DC216" s="199">
        <f t="shared" si="364"/>
        <v>-57549.261426181853</v>
      </c>
      <c r="DD216" s="199">
        <f t="shared" si="365"/>
        <v>-57881.423897577741</v>
      </c>
      <c r="DE216" s="199">
        <f t="shared" si="366"/>
        <v>-58316.111000620942</v>
      </c>
      <c r="DF216" s="199">
        <f t="shared" si="367"/>
        <v>-58692.849511479435</v>
      </c>
      <c r="DG216" s="199">
        <f t="shared" si="368"/>
        <v>-58994.671625964285</v>
      </c>
      <c r="DH216" s="199">
        <f t="shared" si="369"/>
        <v>-58861.63432397315</v>
      </c>
      <c r="DI216" s="199">
        <f t="shared" si="370"/>
        <v>-59429.186415574681</v>
      </c>
      <c r="DJ216" s="199">
        <f t="shared" si="371"/>
        <v>-60298.732935102598</v>
      </c>
      <c r="DK216" s="199">
        <f t="shared" si="372"/>
        <v>-60600.555049587449</v>
      </c>
      <c r="DL216" s="199">
        <f t="shared" si="373"/>
        <v>-60902.377164081045</v>
      </c>
      <c r="DM216" s="199">
        <f t="shared" si="374"/>
        <v>-61204.199278565895</v>
      </c>
      <c r="DN216" s="180"/>
    </row>
    <row r="217" spans="2:118" ht="15.75" customHeight="1" x14ac:dyDescent="0.45">
      <c r="B217" s="246"/>
      <c r="C217" s="39"/>
      <c r="D217" s="39"/>
      <c r="E217" s="39"/>
      <c r="F217" s="39"/>
      <c r="G217" s="39"/>
      <c r="H217" s="39"/>
      <c r="I217" s="39"/>
      <c r="J217" s="308"/>
      <c r="K217" s="309"/>
      <c r="L217" s="309"/>
      <c r="M217" s="309"/>
      <c r="N217" s="309"/>
      <c r="O217" s="309"/>
      <c r="P217" s="309"/>
      <c r="Q217" s="247"/>
      <c r="X217" s="246"/>
      <c r="Y217" s="268">
        <v>21</v>
      </c>
      <c r="Z217" s="269">
        <v>0</v>
      </c>
      <c r="AA217" s="269">
        <v>0</v>
      </c>
      <c r="AB217" s="269">
        <v>0</v>
      </c>
      <c r="AC217" s="269">
        <v>0</v>
      </c>
      <c r="AD217" s="269">
        <v>6.6655224999999998</v>
      </c>
      <c r="AE217" s="269">
        <v>496.19112999999999</v>
      </c>
      <c r="AF217" s="269">
        <v>0</v>
      </c>
      <c r="AG217" s="269">
        <v>0</v>
      </c>
      <c r="AH217" s="269">
        <v>0</v>
      </c>
      <c r="AI217" s="269">
        <v>0</v>
      </c>
      <c r="AJ217" s="269">
        <v>0</v>
      </c>
      <c r="AK217" s="269">
        <v>496.19112999999999</v>
      </c>
      <c r="AL217" s="269">
        <v>0</v>
      </c>
      <c r="AM217" s="269">
        <v>0</v>
      </c>
      <c r="AN217" s="269">
        <v>0</v>
      </c>
      <c r="AO217" s="269">
        <v>0</v>
      </c>
      <c r="AP217" s="269">
        <v>0</v>
      </c>
      <c r="AQ217" s="269">
        <v>0</v>
      </c>
      <c r="AR217" s="269">
        <v>14.283262499999999</v>
      </c>
      <c r="AS217" s="269">
        <v>496.19112999999999</v>
      </c>
      <c r="AT217" s="269">
        <v>0</v>
      </c>
      <c r="AU217" s="269">
        <v>0</v>
      </c>
      <c r="AV217" s="269">
        <v>0</v>
      </c>
      <c r="AW217" s="269">
        <v>0</v>
      </c>
      <c r="AX217" s="269">
        <v>0</v>
      </c>
      <c r="AY217" s="269">
        <v>0</v>
      </c>
      <c r="AZ217" s="269">
        <v>0</v>
      </c>
      <c r="BA217" s="269">
        <v>0</v>
      </c>
      <c r="BB217" s="269">
        <v>0</v>
      </c>
      <c r="BC217" s="269">
        <v>0</v>
      </c>
      <c r="BD217" s="269">
        <v>0</v>
      </c>
      <c r="BE217" s="493">
        <f t="shared" si="340"/>
        <v>48.694263709677422</v>
      </c>
      <c r="BF217" s="494">
        <f t="shared" si="341"/>
        <v>53.911506250000002</v>
      </c>
      <c r="BG217" s="273">
        <f t="shared" si="375"/>
        <v>0</v>
      </c>
      <c r="BH217" s="273">
        <f t="shared" si="376"/>
        <v>1509.5221750000001</v>
      </c>
      <c r="BI217" s="274">
        <f t="shared" si="342"/>
        <v>0</v>
      </c>
      <c r="BJ217" s="275">
        <f t="shared" si="343"/>
        <v>1509.5221750000001</v>
      </c>
      <c r="CG217" s="192"/>
      <c r="CH217" s="198">
        <v>21</v>
      </c>
      <c r="CI217" s="199">
        <f t="shared" si="344"/>
        <v>-50808.087443576216</v>
      </c>
      <c r="CJ217" s="199">
        <f t="shared" si="345"/>
        <v>-51109.909558061066</v>
      </c>
      <c r="CK217" s="199">
        <f t="shared" si="346"/>
        <v>-51411.731672545917</v>
      </c>
      <c r="CL217" s="199">
        <f t="shared" si="347"/>
        <v>-50889.965979932102</v>
      </c>
      <c r="CM217" s="199">
        <f t="shared" si="348"/>
        <v>-51864.39295997758</v>
      </c>
      <c r="CN217" s="199">
        <f t="shared" si="349"/>
        <v>-51807.472527342346</v>
      </c>
      <c r="CO217" s="199">
        <f t="shared" si="350"/>
        <v>-52690.092971346647</v>
      </c>
      <c r="CP217" s="199">
        <f t="shared" si="351"/>
        <v>-53070.09996333516</v>
      </c>
      <c r="CQ217" s="199">
        <f t="shared" si="352"/>
        <v>-53371.922077820011</v>
      </c>
      <c r="CR217" s="199">
        <f t="shared" si="353"/>
        <v>-53673.744192304861</v>
      </c>
      <c r="CS217" s="199">
        <f t="shared" si="354"/>
        <v>-53975.566306789711</v>
      </c>
      <c r="CT217" s="199">
        <f t="shared" si="355"/>
        <v>-54261.18978426807</v>
      </c>
      <c r="CU217" s="199">
        <f t="shared" si="356"/>
        <v>-54577.19777537779</v>
      </c>
      <c r="CV217" s="199">
        <f t="shared" si="357"/>
        <v>-54953.936286236283</v>
      </c>
      <c r="CW217" s="199">
        <f t="shared" si="358"/>
        <v>-55255.758400721134</v>
      </c>
      <c r="CX217" s="199">
        <f t="shared" si="359"/>
        <v>-55632.496911588365</v>
      </c>
      <c r="CY217" s="199">
        <f t="shared" si="360"/>
        <v>-55934.319026073215</v>
      </c>
      <c r="CZ217" s="199">
        <f t="shared" si="361"/>
        <v>-56236.141140558066</v>
      </c>
      <c r="DA217" s="199">
        <f t="shared" si="362"/>
        <v>-56103.103838566931</v>
      </c>
      <c r="DB217" s="199">
        <f t="shared" si="363"/>
        <v>-57159.963410145589</v>
      </c>
      <c r="DC217" s="199">
        <f t="shared" si="364"/>
        <v>-57549.261426181853</v>
      </c>
      <c r="DD217" s="199">
        <f t="shared" si="365"/>
        <v>-57881.423897577741</v>
      </c>
      <c r="DE217" s="199">
        <f t="shared" si="366"/>
        <v>-58316.111000620942</v>
      </c>
      <c r="DF217" s="199">
        <f t="shared" si="367"/>
        <v>-58692.849511479435</v>
      </c>
      <c r="DG217" s="199">
        <f t="shared" si="368"/>
        <v>-58994.671625964285</v>
      </c>
      <c r="DH217" s="199">
        <f t="shared" si="369"/>
        <v>-58861.63432397315</v>
      </c>
      <c r="DI217" s="199">
        <f t="shared" si="370"/>
        <v>-59429.186415574681</v>
      </c>
      <c r="DJ217" s="199">
        <f t="shared" si="371"/>
        <v>-60298.732935102598</v>
      </c>
      <c r="DK217" s="199">
        <f t="shared" si="372"/>
        <v>-60600.555049587449</v>
      </c>
      <c r="DL217" s="199">
        <f t="shared" si="373"/>
        <v>-60902.377164081045</v>
      </c>
      <c r="DM217" s="199">
        <f t="shared" si="374"/>
        <v>-61204.199278565895</v>
      </c>
      <c r="DN217" s="180"/>
    </row>
    <row r="218" spans="2:118" ht="15.75" customHeight="1" x14ac:dyDescent="0.45">
      <c r="B218" s="246"/>
      <c r="C218" s="39"/>
      <c r="D218" s="39"/>
      <c r="E218" s="39"/>
      <c r="F218" s="39"/>
      <c r="G218" s="39"/>
      <c r="H218" s="39"/>
      <c r="I218" s="39"/>
      <c r="J218" s="308"/>
      <c r="K218" s="309"/>
      <c r="L218" s="309"/>
      <c r="M218" s="309"/>
      <c r="N218" s="309"/>
      <c r="O218" s="309"/>
      <c r="P218" s="309"/>
      <c r="Q218" s="247"/>
      <c r="X218" s="246"/>
      <c r="Y218" s="268">
        <v>22</v>
      </c>
      <c r="Z218" s="269">
        <v>0</v>
      </c>
      <c r="AA218" s="269">
        <v>0</v>
      </c>
      <c r="AB218" s="269">
        <v>0</v>
      </c>
      <c r="AC218" s="269">
        <v>91.665522499999994</v>
      </c>
      <c r="AD218" s="269">
        <v>0</v>
      </c>
      <c r="AE218" s="269">
        <v>496.19112999999999</v>
      </c>
      <c r="AF218" s="269">
        <v>2.8566525</v>
      </c>
      <c r="AG218" s="269">
        <v>0</v>
      </c>
      <c r="AH218" s="269">
        <v>0</v>
      </c>
      <c r="AI218" s="269">
        <v>0</v>
      </c>
      <c r="AJ218" s="269">
        <v>0</v>
      </c>
      <c r="AK218" s="269">
        <v>0</v>
      </c>
      <c r="AL218" s="269">
        <v>0</v>
      </c>
      <c r="AM218" s="269">
        <v>0</v>
      </c>
      <c r="AN218" s="269">
        <v>0</v>
      </c>
      <c r="AO218" s="269">
        <v>0</v>
      </c>
      <c r="AP218" s="269">
        <v>0</v>
      </c>
      <c r="AQ218" s="269">
        <v>0</v>
      </c>
      <c r="AR218" s="269">
        <v>496.19112999999999</v>
      </c>
      <c r="AS218" s="269">
        <v>10.4743925</v>
      </c>
      <c r="AT218" s="269">
        <v>0</v>
      </c>
      <c r="AU218" s="269">
        <v>0</v>
      </c>
      <c r="AV218" s="269">
        <v>0</v>
      </c>
      <c r="AW218" s="269">
        <v>0</v>
      </c>
      <c r="AX218" s="269">
        <v>0</v>
      </c>
      <c r="AY218" s="269">
        <v>496.19112999999999</v>
      </c>
      <c r="AZ218" s="269">
        <v>496.19112999999999</v>
      </c>
      <c r="BA218" s="269">
        <v>0</v>
      </c>
      <c r="BB218" s="269">
        <v>0</v>
      </c>
      <c r="BC218" s="269">
        <v>0</v>
      </c>
      <c r="BD218" s="269">
        <v>0</v>
      </c>
      <c r="BE218" s="493">
        <f t="shared" si="340"/>
        <v>67.411647983870964</v>
      </c>
      <c r="BF218" s="494">
        <f t="shared" si="341"/>
        <v>74.634324553571432</v>
      </c>
      <c r="BG218" s="273">
        <f t="shared" si="375"/>
        <v>2.8566525</v>
      </c>
      <c r="BH218" s="273">
        <f t="shared" si="376"/>
        <v>2086.9044349999999</v>
      </c>
      <c r="BI218" s="274">
        <f t="shared" si="342"/>
        <v>0</v>
      </c>
      <c r="BJ218" s="275">
        <f t="shared" si="343"/>
        <v>2089.7610875</v>
      </c>
      <c r="BM218" s="14" t="s">
        <v>123</v>
      </c>
      <c r="CG218" s="192"/>
      <c r="CH218" s="198">
        <v>22</v>
      </c>
      <c r="CI218" s="199">
        <f t="shared" si="344"/>
        <v>-50808.087443576216</v>
      </c>
      <c r="CJ218" s="199">
        <f t="shared" si="345"/>
        <v>-51109.909558061066</v>
      </c>
      <c r="CK218" s="199">
        <f t="shared" si="346"/>
        <v>-51411.731672545917</v>
      </c>
      <c r="CL218" s="199">
        <f t="shared" si="347"/>
        <v>-50994.846440458416</v>
      </c>
      <c r="CM218" s="199">
        <f t="shared" si="348"/>
        <v>-51864.39295997758</v>
      </c>
      <c r="CN218" s="199">
        <f t="shared" si="349"/>
        <v>-52375.196932376668</v>
      </c>
      <c r="CO218" s="199">
        <f t="shared" si="350"/>
        <v>-52693.361452467929</v>
      </c>
      <c r="CP218" s="199">
        <f t="shared" si="351"/>
        <v>-53070.09996333516</v>
      </c>
      <c r="CQ218" s="199">
        <f t="shared" si="352"/>
        <v>-53371.922077820011</v>
      </c>
      <c r="CR218" s="199">
        <f t="shared" si="353"/>
        <v>-53673.744192304861</v>
      </c>
      <c r="CS218" s="199">
        <f t="shared" si="354"/>
        <v>-53975.566306789711</v>
      </c>
      <c r="CT218" s="199">
        <f t="shared" si="355"/>
        <v>-54261.18978426807</v>
      </c>
      <c r="CU218" s="199">
        <f t="shared" si="356"/>
        <v>-54577.19777537779</v>
      </c>
      <c r="CV218" s="199">
        <f t="shared" si="357"/>
        <v>-54953.936286236283</v>
      </c>
      <c r="CW218" s="199">
        <f t="shared" si="358"/>
        <v>-55255.758400721134</v>
      </c>
      <c r="CX218" s="199">
        <f t="shared" si="359"/>
        <v>-55632.496911588365</v>
      </c>
      <c r="CY218" s="199">
        <f t="shared" si="360"/>
        <v>-55934.319026073215</v>
      </c>
      <c r="CZ218" s="199">
        <f t="shared" si="361"/>
        <v>-56236.141140558066</v>
      </c>
      <c r="DA218" s="199">
        <f t="shared" si="362"/>
        <v>-56670.828243601252</v>
      </c>
      <c r="DB218" s="199">
        <f t="shared" si="363"/>
        <v>-57171.947840923618</v>
      </c>
      <c r="DC218" s="199">
        <f t="shared" si="364"/>
        <v>-57549.261426181853</v>
      </c>
      <c r="DD218" s="199">
        <f t="shared" si="365"/>
        <v>-57881.423897577741</v>
      </c>
      <c r="DE218" s="199">
        <f t="shared" si="366"/>
        <v>-58316.111000620942</v>
      </c>
      <c r="DF218" s="199">
        <f t="shared" si="367"/>
        <v>-58692.849511479435</v>
      </c>
      <c r="DG218" s="199">
        <f t="shared" si="368"/>
        <v>-58994.671625964285</v>
      </c>
      <c r="DH218" s="199">
        <f t="shared" si="369"/>
        <v>-59429.358729007472</v>
      </c>
      <c r="DI218" s="199">
        <f t="shared" si="370"/>
        <v>-59996.910820609002</v>
      </c>
      <c r="DJ218" s="199">
        <f t="shared" si="371"/>
        <v>-60298.732935102598</v>
      </c>
      <c r="DK218" s="199">
        <f t="shared" si="372"/>
        <v>-60600.555049587449</v>
      </c>
      <c r="DL218" s="199">
        <f t="shared" si="373"/>
        <v>-60902.377164081045</v>
      </c>
      <c r="DM218" s="199">
        <f t="shared" si="374"/>
        <v>-61204.199278565895</v>
      </c>
      <c r="DN218" s="180"/>
    </row>
    <row r="219" spans="2:118" ht="15.75" customHeight="1" x14ac:dyDescent="0.45">
      <c r="B219" s="246"/>
      <c r="C219" s="39"/>
      <c r="D219" s="39"/>
      <c r="E219" s="39"/>
      <c r="F219" s="39"/>
      <c r="G219" s="39"/>
      <c r="H219" s="39"/>
      <c r="I219" s="39"/>
      <c r="J219" s="308"/>
      <c r="K219" s="309"/>
      <c r="L219" s="309"/>
      <c r="M219" s="309"/>
      <c r="N219" s="309"/>
      <c r="O219" s="309"/>
      <c r="P219" s="309"/>
      <c r="Q219" s="247"/>
      <c r="X219" s="246"/>
      <c r="Y219" s="268">
        <v>23</v>
      </c>
      <c r="Z219" s="269">
        <v>0</v>
      </c>
      <c r="AA219" s="269">
        <v>0</v>
      </c>
      <c r="AB219" s="269">
        <v>0</v>
      </c>
      <c r="AC219" s="269">
        <v>0</v>
      </c>
      <c r="AD219" s="269">
        <v>0</v>
      </c>
      <c r="AE219" s="269">
        <v>14.283262499999999</v>
      </c>
      <c r="AF219" s="269">
        <v>0</v>
      </c>
      <c r="AG219" s="269">
        <v>0</v>
      </c>
      <c r="AH219" s="269">
        <v>0</v>
      </c>
      <c r="AI219" s="269">
        <v>0</v>
      </c>
      <c r="AJ219" s="269">
        <v>0</v>
      </c>
      <c r="AK219" s="269">
        <v>14.283262499999999</v>
      </c>
      <c r="AL219" s="269">
        <v>0</v>
      </c>
      <c r="AM219" s="269">
        <v>0</v>
      </c>
      <c r="AN219" s="269">
        <v>0</v>
      </c>
      <c r="AO219" s="269">
        <v>0</v>
      </c>
      <c r="AP219" s="269">
        <v>0</v>
      </c>
      <c r="AQ219" s="269">
        <v>0</v>
      </c>
      <c r="AR219" s="269">
        <v>0</v>
      </c>
      <c r="AS219" s="269">
        <v>0</v>
      </c>
      <c r="AT219" s="269">
        <v>0</v>
      </c>
      <c r="AU219" s="269">
        <v>0</v>
      </c>
      <c r="AV219" s="269">
        <v>0</v>
      </c>
      <c r="AW219" s="269">
        <v>0</v>
      </c>
      <c r="AX219" s="269">
        <v>0</v>
      </c>
      <c r="AY219" s="269">
        <v>0</v>
      </c>
      <c r="AZ219" s="269">
        <v>0</v>
      </c>
      <c r="BA219" s="269">
        <v>0</v>
      </c>
      <c r="BB219" s="269">
        <v>0</v>
      </c>
      <c r="BC219" s="269">
        <v>0</v>
      </c>
      <c r="BD219" s="269">
        <v>0</v>
      </c>
      <c r="BE219" s="493">
        <f t="shared" si="340"/>
        <v>0.92150080645161281</v>
      </c>
      <c r="BF219" s="494">
        <f t="shared" si="341"/>
        <v>1.0202330357142857</v>
      </c>
      <c r="BG219" s="273">
        <f t="shared" si="375"/>
        <v>0</v>
      </c>
      <c r="BH219" s="273">
        <f t="shared" si="376"/>
        <v>28.566524999999999</v>
      </c>
      <c r="BI219" s="274">
        <f t="shared" si="342"/>
        <v>0</v>
      </c>
      <c r="BJ219" s="275">
        <f t="shared" si="343"/>
        <v>28.566524999999999</v>
      </c>
      <c r="BL219" s="14">
        <f>COUNTIF(Z197:BD220,"&gt;"&amp;MxDisch1)</f>
        <v>0</v>
      </c>
      <c r="BM219" s="14" t="s">
        <v>124</v>
      </c>
      <c r="CG219" s="192"/>
      <c r="CH219" s="198">
        <v>23</v>
      </c>
      <c r="CI219" s="199">
        <f t="shared" si="344"/>
        <v>-50808.087443576216</v>
      </c>
      <c r="CJ219" s="199">
        <f t="shared" si="345"/>
        <v>-51109.909558061066</v>
      </c>
      <c r="CK219" s="199">
        <f t="shared" si="346"/>
        <v>-51411.731672545917</v>
      </c>
      <c r="CL219" s="199">
        <f t="shared" si="347"/>
        <v>-50994.846440458416</v>
      </c>
      <c r="CM219" s="199">
        <f t="shared" si="348"/>
        <v>-51864.39295997758</v>
      </c>
      <c r="CN219" s="199">
        <f t="shared" si="349"/>
        <v>-52391.539337983078</v>
      </c>
      <c r="CO219" s="199">
        <f t="shared" si="350"/>
        <v>-52693.361452467929</v>
      </c>
      <c r="CP219" s="199">
        <f t="shared" si="351"/>
        <v>-53070.09996333516</v>
      </c>
      <c r="CQ219" s="199">
        <f t="shared" si="352"/>
        <v>-53371.922077820011</v>
      </c>
      <c r="CR219" s="199">
        <f t="shared" si="353"/>
        <v>-53673.744192304861</v>
      </c>
      <c r="CS219" s="199">
        <f t="shared" si="354"/>
        <v>-53975.566306789711</v>
      </c>
      <c r="CT219" s="199">
        <f t="shared" si="355"/>
        <v>-54277.532189874481</v>
      </c>
      <c r="CU219" s="199">
        <f t="shared" si="356"/>
        <v>-54577.19777537779</v>
      </c>
      <c r="CV219" s="199">
        <f t="shared" si="357"/>
        <v>-54953.936286236283</v>
      </c>
      <c r="CW219" s="199">
        <f t="shared" si="358"/>
        <v>-55255.758400721134</v>
      </c>
      <c r="CX219" s="199">
        <f t="shared" si="359"/>
        <v>-55632.496911588365</v>
      </c>
      <c r="CY219" s="199">
        <f t="shared" si="360"/>
        <v>-55934.319026073215</v>
      </c>
      <c r="CZ219" s="199">
        <f t="shared" si="361"/>
        <v>-56236.141140558066</v>
      </c>
      <c r="DA219" s="199">
        <f t="shared" si="362"/>
        <v>-56670.828243601252</v>
      </c>
      <c r="DB219" s="199">
        <f t="shared" si="363"/>
        <v>-57171.947840923618</v>
      </c>
      <c r="DC219" s="199">
        <f t="shared" si="364"/>
        <v>-57549.261426181853</v>
      </c>
      <c r="DD219" s="199">
        <f t="shared" si="365"/>
        <v>-57881.423897577741</v>
      </c>
      <c r="DE219" s="199">
        <f t="shared" si="366"/>
        <v>-58316.111000620942</v>
      </c>
      <c r="DF219" s="199">
        <f t="shared" si="367"/>
        <v>-58692.849511479435</v>
      </c>
      <c r="DG219" s="199">
        <f t="shared" si="368"/>
        <v>-58994.671625964285</v>
      </c>
      <c r="DH219" s="199">
        <f t="shared" si="369"/>
        <v>-59429.358729007472</v>
      </c>
      <c r="DI219" s="199">
        <f t="shared" si="370"/>
        <v>-59996.910820609002</v>
      </c>
      <c r="DJ219" s="199">
        <f t="shared" si="371"/>
        <v>-60298.732935102598</v>
      </c>
      <c r="DK219" s="199">
        <f t="shared" si="372"/>
        <v>-60600.555049587449</v>
      </c>
      <c r="DL219" s="199">
        <f t="shared" si="373"/>
        <v>-60902.377164081045</v>
      </c>
      <c r="DM219" s="199">
        <f t="shared" si="374"/>
        <v>-61204.199278565895</v>
      </c>
      <c r="DN219" s="180"/>
    </row>
    <row r="220" spans="2:118" ht="15.75" customHeight="1" x14ac:dyDescent="0.45">
      <c r="B220" s="246"/>
      <c r="C220" s="453" t="s">
        <v>251</v>
      </c>
      <c r="D220" s="454"/>
      <c r="E220" s="454"/>
      <c r="F220" s="454"/>
      <c r="G220" s="454"/>
      <c r="H220" s="454"/>
      <c r="I220" s="454"/>
      <c r="J220" s="454"/>
      <c r="K220" s="454"/>
      <c r="L220" s="454"/>
      <c r="M220" s="454"/>
      <c r="N220" s="454"/>
      <c r="O220" s="455"/>
      <c r="P220" s="309"/>
      <c r="Q220" s="247"/>
      <c r="R220" s="464" t="str">
        <f>IF('Part III'!G25="Other","&lt;&lt;&lt; Information may be Required.","")</f>
        <v/>
      </c>
      <c r="S220" s="465"/>
      <c r="T220" s="465"/>
      <c r="U220" s="465"/>
      <c r="X220" s="246"/>
      <c r="Y220" s="276">
        <v>24</v>
      </c>
      <c r="Z220" s="277">
        <v>0</v>
      </c>
      <c r="AA220" s="277">
        <v>0</v>
      </c>
      <c r="AB220" s="277">
        <v>0</v>
      </c>
      <c r="AC220" s="277">
        <v>496.19112999999999</v>
      </c>
      <c r="AD220" s="277">
        <v>0</v>
      </c>
      <c r="AE220" s="277">
        <v>0</v>
      </c>
      <c r="AF220" s="277">
        <v>0</v>
      </c>
      <c r="AG220" s="277">
        <v>0</v>
      </c>
      <c r="AH220" s="277">
        <v>0</v>
      </c>
      <c r="AI220" s="277">
        <v>0</v>
      </c>
      <c r="AJ220" s="277">
        <v>0</v>
      </c>
      <c r="AK220" s="277">
        <v>0</v>
      </c>
      <c r="AL220" s="277">
        <v>0</v>
      </c>
      <c r="AM220" s="277">
        <v>0</v>
      </c>
      <c r="AN220" s="277">
        <v>0</v>
      </c>
      <c r="AO220" s="277">
        <v>0</v>
      </c>
      <c r="AP220" s="277">
        <v>0</v>
      </c>
      <c r="AQ220" s="277">
        <v>0</v>
      </c>
      <c r="AR220" s="277">
        <v>0</v>
      </c>
      <c r="AS220" s="277">
        <v>0</v>
      </c>
      <c r="AT220" s="277">
        <v>0</v>
      </c>
      <c r="AU220" s="277">
        <v>0</v>
      </c>
      <c r="AV220" s="277">
        <v>0</v>
      </c>
      <c r="AW220" s="277">
        <v>0</v>
      </c>
      <c r="AX220" s="277">
        <v>0</v>
      </c>
      <c r="AY220" s="277">
        <v>0</v>
      </c>
      <c r="AZ220" s="277">
        <v>0</v>
      </c>
      <c r="BA220" s="277">
        <v>0</v>
      </c>
      <c r="BB220" s="277">
        <v>0</v>
      </c>
      <c r="BC220" s="277">
        <v>0</v>
      </c>
      <c r="BD220" s="277">
        <v>0</v>
      </c>
      <c r="BE220" s="491">
        <f t="shared" si="340"/>
        <v>16.006165483870966</v>
      </c>
      <c r="BF220" s="492">
        <f t="shared" si="341"/>
        <v>17.721111785714285</v>
      </c>
      <c r="BG220" s="278">
        <f>SUM($Z220:$BD220)</f>
        <v>496.19112999999999</v>
      </c>
      <c r="BH220" s="278">
        <v>0</v>
      </c>
      <c r="BI220" s="279">
        <f t="shared" si="342"/>
        <v>0</v>
      </c>
      <c r="BJ220" s="280">
        <f t="shared" si="343"/>
        <v>496.19112999999999</v>
      </c>
      <c r="BL220" s="14">
        <f>COUNTIF(Z197:BD220,"&lt;"&amp;-MxChgRate1)</f>
        <v>0</v>
      </c>
      <c r="BM220" s="14" t="s">
        <v>125</v>
      </c>
      <c r="CG220" s="192"/>
      <c r="CH220" s="200">
        <v>24</v>
      </c>
      <c r="CI220" s="201">
        <f t="shared" si="344"/>
        <v>-50808.087443576216</v>
      </c>
      <c r="CJ220" s="201">
        <f t="shared" si="345"/>
        <v>-51109.909558061066</v>
      </c>
      <c r="CK220" s="201">
        <f t="shared" si="346"/>
        <v>-51411.731672545917</v>
      </c>
      <c r="CL220" s="201">
        <f t="shared" si="347"/>
        <v>-51562.570845492737</v>
      </c>
      <c r="CM220" s="201">
        <f t="shared" si="348"/>
        <v>-51864.39295997758</v>
      </c>
      <c r="CN220" s="201">
        <f t="shared" si="349"/>
        <v>-52391.539337983078</v>
      </c>
      <c r="CO220" s="201">
        <f t="shared" si="350"/>
        <v>-52693.361452467929</v>
      </c>
      <c r="CP220" s="201">
        <f t="shared" si="351"/>
        <v>-53070.09996333516</v>
      </c>
      <c r="CQ220" s="201">
        <f t="shared" si="352"/>
        <v>-53371.922077820011</v>
      </c>
      <c r="CR220" s="201">
        <f t="shared" si="353"/>
        <v>-53673.744192304861</v>
      </c>
      <c r="CS220" s="201">
        <f t="shared" si="354"/>
        <v>-53975.566306789711</v>
      </c>
      <c r="CT220" s="201">
        <f t="shared" si="355"/>
        <v>-54277.532189874481</v>
      </c>
      <c r="CU220" s="201">
        <f t="shared" si="356"/>
        <v>-54577.19777537779</v>
      </c>
      <c r="CV220" s="201">
        <f t="shared" si="357"/>
        <v>-54953.936286236283</v>
      </c>
      <c r="CW220" s="201">
        <f t="shared" si="358"/>
        <v>-55255.758400721134</v>
      </c>
      <c r="CX220" s="201">
        <f t="shared" si="359"/>
        <v>-55632.496911588365</v>
      </c>
      <c r="CY220" s="201">
        <f t="shared" si="360"/>
        <v>-55934.319026073215</v>
      </c>
      <c r="CZ220" s="201">
        <f t="shared" si="361"/>
        <v>-56236.141140558066</v>
      </c>
      <c r="DA220" s="201">
        <f t="shared" si="362"/>
        <v>-56670.828243601252</v>
      </c>
      <c r="DB220" s="201">
        <f t="shared" si="363"/>
        <v>-57171.947840923618</v>
      </c>
      <c r="DC220" s="201">
        <f t="shared" si="364"/>
        <v>-57549.261426181853</v>
      </c>
      <c r="DD220" s="201">
        <f t="shared" si="365"/>
        <v>-57881.423897577741</v>
      </c>
      <c r="DE220" s="201">
        <f t="shared" si="366"/>
        <v>-58316.111000620942</v>
      </c>
      <c r="DF220" s="201">
        <f t="shared" si="367"/>
        <v>-58692.849511479435</v>
      </c>
      <c r="DG220" s="201">
        <f t="shared" si="368"/>
        <v>-58994.671625964285</v>
      </c>
      <c r="DH220" s="201">
        <f t="shared" si="369"/>
        <v>-59429.358729007472</v>
      </c>
      <c r="DI220" s="201">
        <f t="shared" si="370"/>
        <v>-59996.910820609002</v>
      </c>
      <c r="DJ220" s="201">
        <f t="shared" si="371"/>
        <v>-60298.732935102598</v>
      </c>
      <c r="DK220" s="201">
        <f t="shared" si="372"/>
        <v>-60600.555049587449</v>
      </c>
      <c r="DL220" s="201">
        <f t="shared" si="373"/>
        <v>-60902.377164081045</v>
      </c>
      <c r="DM220" s="201">
        <f t="shared" si="374"/>
        <v>-61204.199278565895</v>
      </c>
      <c r="DN220" s="367">
        <f>COUNTIF(CI197:DM220,"&gt;"&amp;StorCap)+COUNTIF(CI197:DM220,"&lt;"&amp;0)</f>
        <v>744</v>
      </c>
    </row>
    <row r="221" spans="2:118" ht="15.75" customHeight="1" x14ac:dyDescent="0.45">
      <c r="B221" s="246"/>
      <c r="C221" s="456"/>
      <c r="D221" s="457"/>
      <c r="E221" s="457"/>
      <c r="F221" s="457"/>
      <c r="G221" s="457"/>
      <c r="H221" s="457"/>
      <c r="I221" s="457"/>
      <c r="J221" s="457"/>
      <c r="K221" s="457"/>
      <c r="L221" s="457"/>
      <c r="M221" s="457"/>
      <c r="N221" s="457"/>
      <c r="O221" s="458"/>
      <c r="P221" s="309"/>
      <c r="Q221" s="247"/>
      <c r="R221" s="464"/>
      <c r="S221" s="465"/>
      <c r="T221" s="465"/>
      <c r="U221" s="465"/>
      <c r="X221" s="246"/>
      <c r="Y221" s="251"/>
      <c r="Z221" s="288" t="str">
        <f t="shared" ref="Z221" si="377">IF(SUM(Z197:Z220)&gt;0,"Verify","")</f>
        <v/>
      </c>
      <c r="AA221" s="288" t="str">
        <f t="shared" ref="AA221:BD221" si="378">IF(SUM(AA197:AA220)&gt;0,"Verify","")</f>
        <v/>
      </c>
      <c r="AB221" s="288" t="str">
        <f t="shared" si="378"/>
        <v/>
      </c>
      <c r="AC221" s="288" t="str">
        <f t="shared" si="378"/>
        <v/>
      </c>
      <c r="AD221" s="288" t="str">
        <f t="shared" si="378"/>
        <v/>
      </c>
      <c r="AE221" s="288" t="str">
        <f t="shared" si="378"/>
        <v/>
      </c>
      <c r="AF221" s="288" t="str">
        <f t="shared" si="378"/>
        <v/>
      </c>
      <c r="AG221" s="288" t="str">
        <f t="shared" si="378"/>
        <v/>
      </c>
      <c r="AH221" s="288" t="str">
        <f t="shared" si="378"/>
        <v/>
      </c>
      <c r="AI221" s="288" t="str">
        <f t="shared" si="378"/>
        <v/>
      </c>
      <c r="AJ221" s="288" t="str">
        <f t="shared" si="378"/>
        <v/>
      </c>
      <c r="AK221" s="288" t="str">
        <f t="shared" si="378"/>
        <v/>
      </c>
      <c r="AL221" s="288" t="str">
        <f t="shared" si="378"/>
        <v/>
      </c>
      <c r="AM221" s="288" t="str">
        <f t="shared" si="378"/>
        <v/>
      </c>
      <c r="AN221" s="288" t="str">
        <f t="shared" si="378"/>
        <v/>
      </c>
      <c r="AO221" s="288" t="str">
        <f t="shared" si="378"/>
        <v/>
      </c>
      <c r="AP221" s="288" t="str">
        <f t="shared" si="378"/>
        <v/>
      </c>
      <c r="AQ221" s="288" t="str">
        <f t="shared" si="378"/>
        <v/>
      </c>
      <c r="AR221" s="288" t="str">
        <f t="shared" si="378"/>
        <v/>
      </c>
      <c r="AS221" s="288" t="str">
        <f t="shared" si="378"/>
        <v/>
      </c>
      <c r="AT221" s="288" t="str">
        <f t="shared" si="378"/>
        <v/>
      </c>
      <c r="AU221" s="288" t="str">
        <f t="shared" si="378"/>
        <v/>
      </c>
      <c r="AV221" s="288" t="str">
        <f t="shared" si="378"/>
        <v/>
      </c>
      <c r="AW221" s="288" t="str">
        <f t="shared" si="378"/>
        <v/>
      </c>
      <c r="AX221" s="288" t="str">
        <f t="shared" si="378"/>
        <v/>
      </c>
      <c r="AY221" s="288" t="str">
        <f t="shared" si="378"/>
        <v/>
      </c>
      <c r="AZ221" s="288" t="str">
        <f t="shared" si="378"/>
        <v/>
      </c>
      <c r="BA221" s="288" t="str">
        <f t="shared" si="378"/>
        <v/>
      </c>
      <c r="BB221" s="288" t="str">
        <f t="shared" si="378"/>
        <v/>
      </c>
      <c r="BC221" s="288" t="str">
        <f t="shared" si="378"/>
        <v/>
      </c>
      <c r="BD221" s="288" t="str">
        <f t="shared" si="378"/>
        <v/>
      </c>
      <c r="BE221" s="39"/>
      <c r="BF221" s="39"/>
      <c r="BG221" s="278">
        <f>SUM(BG197:BG220)</f>
        <v>-37587.973518340004</v>
      </c>
      <c r="BH221" s="278">
        <f>SUM(BH204:BH219)</f>
        <v>27925.894080549988</v>
      </c>
      <c r="BI221" s="278">
        <f>SUM(BI197:BI220)</f>
        <v>-80517.328647790011</v>
      </c>
      <c r="BJ221" s="291">
        <f>SUM(BJ197:BJ220)</f>
        <v>70855.249209999994</v>
      </c>
      <c r="CG221" s="192"/>
      <c r="CH221" s="202"/>
      <c r="CI221" s="208"/>
      <c r="CJ221" s="208"/>
      <c r="CK221" s="208"/>
      <c r="CL221" s="208"/>
      <c r="CM221" s="208"/>
      <c r="CN221" s="208"/>
      <c r="CO221" s="208"/>
      <c r="CP221" s="208"/>
      <c r="CQ221" s="208"/>
      <c r="CR221" s="208"/>
      <c r="CS221" s="208"/>
      <c r="CT221" s="208"/>
      <c r="CU221" s="208"/>
      <c r="CV221" s="208"/>
      <c r="CW221" s="208"/>
      <c r="CX221" s="208"/>
      <c r="CY221" s="208"/>
      <c r="CZ221" s="208"/>
      <c r="DA221" s="208"/>
      <c r="DB221" s="208"/>
      <c r="DC221" s="208"/>
      <c r="DD221" s="208"/>
      <c r="DE221" s="208"/>
      <c r="DF221" s="208"/>
      <c r="DG221" s="208"/>
      <c r="DH221" s="208"/>
      <c r="DI221" s="208"/>
      <c r="DJ221" s="208"/>
      <c r="DK221" s="208"/>
      <c r="DL221" s="208"/>
      <c r="DM221" s="208"/>
      <c r="DN221" s="180"/>
    </row>
    <row r="222" spans="2:118" ht="15.75" customHeight="1" x14ac:dyDescent="0.45">
      <c r="B222" s="246"/>
      <c r="C222" s="456"/>
      <c r="D222" s="457"/>
      <c r="E222" s="457"/>
      <c r="F222" s="457"/>
      <c r="G222" s="457"/>
      <c r="H222" s="457"/>
      <c r="I222" s="457"/>
      <c r="J222" s="457"/>
      <c r="K222" s="457"/>
      <c r="L222" s="457"/>
      <c r="M222" s="457"/>
      <c r="N222" s="457"/>
      <c r="O222" s="458"/>
      <c r="P222" s="309"/>
      <c r="Q222" s="247"/>
      <c r="R222" s="464"/>
      <c r="S222" s="465"/>
      <c r="T222" s="465"/>
      <c r="U222" s="465"/>
      <c r="X222" s="283"/>
      <c r="Y222" s="284"/>
      <c r="Z222" s="284"/>
      <c r="AA222" s="284"/>
      <c r="AB222" s="284"/>
      <c r="AC222" s="284"/>
      <c r="AD222" s="284"/>
      <c r="AE222" s="284"/>
      <c r="AF222" s="284"/>
      <c r="AG222" s="284"/>
      <c r="AH222" s="284"/>
      <c r="AI222" s="284"/>
      <c r="AJ222" s="284"/>
      <c r="AK222" s="284"/>
      <c r="AL222" s="284"/>
      <c r="AM222" s="284"/>
      <c r="AN222" s="284"/>
      <c r="AO222" s="284"/>
      <c r="AP222" s="284"/>
      <c r="AQ222" s="284"/>
      <c r="AR222" s="284"/>
      <c r="AS222" s="284"/>
      <c r="AT222" s="284"/>
      <c r="AU222" s="284"/>
      <c r="AV222" s="284"/>
      <c r="AW222" s="284"/>
      <c r="AX222" s="284"/>
      <c r="AY222" s="284"/>
      <c r="AZ222" s="284"/>
      <c r="BA222" s="284"/>
      <c r="BB222" s="284"/>
      <c r="BC222" s="284"/>
      <c r="BD222" s="284"/>
      <c r="BE222" s="286"/>
      <c r="BF222" s="286"/>
      <c r="BG222" s="292"/>
      <c r="BH222" s="293"/>
      <c r="BI222" s="293"/>
      <c r="BJ222" s="294"/>
      <c r="CG222" s="203"/>
      <c r="CH222" s="204"/>
      <c r="CI222" s="204"/>
      <c r="CJ222" s="204"/>
      <c r="CK222" s="204"/>
      <c r="CL222" s="204"/>
      <c r="CM222" s="204"/>
      <c r="CN222" s="204"/>
      <c r="CO222" s="204"/>
      <c r="CP222" s="204"/>
      <c r="CQ222" s="204"/>
      <c r="CR222" s="204"/>
      <c r="CS222" s="204"/>
      <c r="CT222" s="204"/>
      <c r="CU222" s="204"/>
      <c r="CV222" s="204"/>
      <c r="CW222" s="204"/>
      <c r="CX222" s="204"/>
      <c r="CY222" s="204"/>
      <c r="CZ222" s="204"/>
      <c r="DA222" s="204"/>
      <c r="DB222" s="204"/>
      <c r="DC222" s="204"/>
      <c r="DD222" s="204"/>
      <c r="DE222" s="204"/>
      <c r="DF222" s="204"/>
      <c r="DG222" s="204"/>
      <c r="DH222" s="204"/>
      <c r="DI222" s="204"/>
      <c r="DJ222" s="204"/>
      <c r="DK222" s="204"/>
      <c r="DL222" s="204"/>
      <c r="DM222" s="204"/>
      <c r="DN222" s="180"/>
    </row>
    <row r="223" spans="2:118" ht="15.4" x14ac:dyDescent="0.45">
      <c r="B223" s="246"/>
      <c r="C223" s="456"/>
      <c r="D223" s="457"/>
      <c r="E223" s="457"/>
      <c r="F223" s="457"/>
      <c r="G223" s="457"/>
      <c r="H223" s="457"/>
      <c r="I223" s="457"/>
      <c r="J223" s="457"/>
      <c r="K223" s="457"/>
      <c r="L223" s="457"/>
      <c r="M223" s="457"/>
      <c r="N223" s="457"/>
      <c r="O223" s="458"/>
      <c r="P223" s="309"/>
      <c r="Q223" s="247"/>
      <c r="R223" s="464"/>
      <c r="S223" s="465"/>
      <c r="T223" s="465"/>
      <c r="U223" s="465"/>
      <c r="X223" s="296"/>
      <c r="Y223" s="297"/>
      <c r="Z223" s="297"/>
      <c r="AA223" s="297"/>
      <c r="AB223" s="297"/>
      <c r="AC223" s="297"/>
      <c r="AD223" s="297"/>
      <c r="AE223" s="297"/>
      <c r="AF223" s="297"/>
      <c r="AG223" s="297"/>
      <c r="AH223" s="297"/>
      <c r="AI223" s="297"/>
      <c r="AJ223" s="297"/>
      <c r="AK223" s="297"/>
      <c r="AL223" s="297"/>
      <c r="AM223" s="297"/>
      <c r="AN223" s="298"/>
      <c r="AO223" s="299"/>
      <c r="AP223" s="299"/>
      <c r="AQ223" s="299"/>
      <c r="AR223" s="299"/>
      <c r="AS223" s="299"/>
      <c r="AT223" s="299"/>
      <c r="AU223" s="299"/>
      <c r="AV223" s="299"/>
      <c r="AW223" s="299"/>
      <c r="AX223" s="299"/>
      <c r="AY223" s="299"/>
      <c r="AZ223" s="299"/>
      <c r="BA223" s="299"/>
      <c r="BB223" s="299"/>
      <c r="BC223" s="299"/>
      <c r="BD223" s="299"/>
      <c r="BE223" s="299"/>
      <c r="BF223" s="299"/>
      <c r="BG223" s="39"/>
      <c r="BH223" s="39"/>
      <c r="BI223" s="39"/>
      <c r="BJ223" s="247"/>
      <c r="CG223" s="210"/>
      <c r="CH223" s="211"/>
      <c r="CI223" s="211"/>
      <c r="CJ223" s="211"/>
      <c r="CK223" s="211"/>
      <c r="CL223" s="211"/>
      <c r="CM223" s="211"/>
      <c r="CN223" s="211"/>
      <c r="CO223" s="211"/>
      <c r="CP223" s="211"/>
      <c r="CQ223" s="211"/>
      <c r="CR223" s="211"/>
      <c r="CS223" s="211"/>
      <c r="CT223" s="211"/>
      <c r="CU223" s="211"/>
      <c r="CV223" s="211"/>
      <c r="CW223" s="212"/>
      <c r="CX223" s="213"/>
      <c r="CY223" s="213"/>
      <c r="CZ223" s="213"/>
      <c r="DA223" s="213"/>
      <c r="DB223" s="213"/>
      <c r="DC223" s="213"/>
      <c r="DD223" s="213"/>
      <c r="DE223" s="213"/>
      <c r="DF223" s="213"/>
      <c r="DG223" s="213"/>
      <c r="DH223" s="213"/>
      <c r="DI223" s="213"/>
      <c r="DJ223" s="213"/>
      <c r="DK223" s="213"/>
      <c r="DL223" s="213"/>
      <c r="DM223" s="213"/>
      <c r="DN223" s="180"/>
    </row>
    <row r="224" spans="2:118" ht="15.4" x14ac:dyDescent="0.45">
      <c r="B224" s="246"/>
      <c r="C224" s="456"/>
      <c r="D224" s="457"/>
      <c r="E224" s="457"/>
      <c r="F224" s="457"/>
      <c r="G224" s="457"/>
      <c r="H224" s="457"/>
      <c r="I224" s="457"/>
      <c r="J224" s="457"/>
      <c r="K224" s="457"/>
      <c r="L224" s="457"/>
      <c r="M224" s="457"/>
      <c r="N224" s="457"/>
      <c r="O224" s="458"/>
      <c r="P224" s="309"/>
      <c r="Q224" s="247"/>
      <c r="X224" s="246" t="s">
        <v>145</v>
      </c>
      <c r="Y224" s="39"/>
      <c r="Z224" s="39"/>
      <c r="AA224" s="39"/>
      <c r="AB224" s="39"/>
      <c r="AC224" s="39"/>
      <c r="AD224" s="39"/>
      <c r="AE224" s="39"/>
      <c r="AF224" s="39"/>
      <c r="AG224" s="39"/>
      <c r="AH224" s="39"/>
      <c r="AI224" s="39"/>
      <c r="AJ224" s="39"/>
      <c r="AK224" s="39"/>
      <c r="AL224" s="39"/>
      <c r="AM224" s="39"/>
      <c r="AN224" s="39"/>
      <c r="AO224" s="39"/>
      <c r="AP224" s="39"/>
      <c r="AQ224" s="39"/>
      <c r="AR224" s="39"/>
      <c r="AS224" s="39"/>
      <c r="AT224" s="39"/>
      <c r="AU224" s="39"/>
      <c r="AV224" s="39"/>
      <c r="AW224" s="39"/>
      <c r="AX224" s="39"/>
      <c r="AY224" s="39"/>
      <c r="AZ224" s="39"/>
      <c r="BA224" s="39"/>
      <c r="BB224" s="39"/>
      <c r="BC224" s="39"/>
      <c r="BD224" s="39"/>
      <c r="BE224" s="39"/>
      <c r="BF224" s="39"/>
      <c r="BG224" s="39"/>
      <c r="BH224" s="39"/>
      <c r="BI224" s="39"/>
      <c r="BJ224" s="247"/>
      <c r="CG224" s="192" t="s">
        <v>145</v>
      </c>
      <c r="CH224" s="188"/>
      <c r="CI224" s="188"/>
      <c r="CJ224" s="188"/>
      <c r="CK224" s="188"/>
      <c r="CL224" s="188"/>
      <c r="CM224" s="188"/>
      <c r="CN224" s="188"/>
      <c r="CO224" s="188"/>
      <c r="CP224" s="188"/>
      <c r="CQ224" s="188"/>
      <c r="CR224" s="188"/>
      <c r="CS224" s="188"/>
      <c r="CT224" s="188"/>
      <c r="CU224" s="188"/>
      <c r="CV224" s="188"/>
      <c r="CW224" s="188"/>
      <c r="CX224" s="188"/>
      <c r="CY224" s="188"/>
      <c r="CZ224" s="188"/>
      <c r="DA224" s="188"/>
      <c r="DB224" s="188"/>
      <c r="DC224" s="188"/>
      <c r="DD224" s="188"/>
      <c r="DE224" s="188"/>
      <c r="DF224" s="188"/>
      <c r="DG224" s="188"/>
      <c r="DH224" s="188"/>
      <c r="DI224" s="188"/>
      <c r="DJ224" s="188"/>
      <c r="DK224" s="188"/>
      <c r="DL224" s="188"/>
      <c r="DM224" s="188"/>
      <c r="DN224" s="180"/>
    </row>
    <row r="225" spans="2:118" ht="15.4" x14ac:dyDescent="0.45">
      <c r="B225" s="246"/>
      <c r="C225" s="459"/>
      <c r="D225" s="460"/>
      <c r="E225" s="460"/>
      <c r="F225" s="460"/>
      <c r="G225" s="460"/>
      <c r="H225" s="460"/>
      <c r="I225" s="460"/>
      <c r="J225" s="460"/>
      <c r="K225" s="460"/>
      <c r="L225" s="460"/>
      <c r="M225" s="460"/>
      <c r="N225" s="460"/>
      <c r="O225" s="461"/>
      <c r="P225" s="309"/>
      <c r="Q225" s="247"/>
      <c r="X225" s="246"/>
      <c r="Y225" s="39"/>
      <c r="Z225" s="264">
        <f t="shared" ref="Z225:BD225" si="379">IFERROR(SUMIF(Z228:Z251,"&gt;0",Z228:Z251)/-SUMIF(Z228:Z251,"&lt;0",Z228:Z251),"")</f>
        <v>0.87999999999859124</v>
      </c>
      <c r="AA225" s="264">
        <f t="shared" si="379"/>
        <v>0.88000000000164524</v>
      </c>
      <c r="AB225" s="264">
        <f t="shared" si="379"/>
        <v>0.88000000000070622</v>
      </c>
      <c r="AC225" s="264">
        <f t="shared" si="379"/>
        <v>0.87999999999859135</v>
      </c>
      <c r="AD225" s="264">
        <f t="shared" si="379"/>
        <v>0.87999999999856093</v>
      </c>
      <c r="AE225" s="264">
        <f t="shared" si="379"/>
        <v>0.87999999999859135</v>
      </c>
      <c r="AF225" s="264">
        <f t="shared" si="379"/>
        <v>0.87999999999830714</v>
      </c>
      <c r="AG225" s="264">
        <f t="shared" si="379"/>
        <v>0.87999999999859135</v>
      </c>
      <c r="AH225" s="264">
        <f t="shared" si="379"/>
        <v>0.87999999999859135</v>
      </c>
      <c r="AI225" s="264">
        <f t="shared" si="379"/>
        <v>0.87999999999859124</v>
      </c>
      <c r="AJ225" s="264">
        <f t="shared" si="379"/>
        <v>0.87999999999859135</v>
      </c>
      <c r="AK225" s="264">
        <f t="shared" si="379"/>
        <v>0.87999999999884537</v>
      </c>
      <c r="AL225" s="264">
        <f t="shared" si="379"/>
        <v>0.88000000000246514</v>
      </c>
      <c r="AM225" s="264">
        <f t="shared" si="379"/>
        <v>0.87999999999859135</v>
      </c>
      <c r="AN225" s="264">
        <f t="shared" si="379"/>
        <v>0.87999999999859135</v>
      </c>
      <c r="AO225" s="264">
        <f t="shared" si="379"/>
        <v>0</v>
      </c>
      <c r="AP225" s="264" t="str">
        <f t="shared" si="379"/>
        <v/>
      </c>
      <c r="AQ225" s="264">
        <f t="shared" si="379"/>
        <v>1.2465795817473693</v>
      </c>
      <c r="AR225" s="264">
        <f t="shared" si="379"/>
        <v>0.87999999999859135</v>
      </c>
      <c r="AS225" s="264">
        <f t="shared" si="379"/>
        <v>0.87999999999859135</v>
      </c>
      <c r="AT225" s="264">
        <f t="shared" si="379"/>
        <v>0.87999999999859135</v>
      </c>
      <c r="AU225" s="264">
        <f t="shared" si="379"/>
        <v>0.87999999999859135</v>
      </c>
      <c r="AV225" s="264">
        <f t="shared" si="379"/>
        <v>0.88000000000246503</v>
      </c>
      <c r="AW225" s="264">
        <f t="shared" si="379"/>
        <v>0.87999999999943657</v>
      </c>
      <c r="AX225" s="264">
        <f t="shared" si="379"/>
        <v>0.88000000000253531</v>
      </c>
      <c r="AY225" s="264">
        <f t="shared" si="379"/>
        <v>0.87999999999859135</v>
      </c>
      <c r="AZ225" s="264">
        <f t="shared" si="379"/>
        <v>0.87999999999859135</v>
      </c>
      <c r="BA225" s="264">
        <f t="shared" si="379"/>
        <v>0.87999999999859135</v>
      </c>
      <c r="BB225" s="264">
        <f t="shared" si="379"/>
        <v>0.87999999999859135</v>
      </c>
      <c r="BC225" s="264">
        <f t="shared" si="379"/>
        <v>0.87999999999859124</v>
      </c>
      <c r="BD225" s="264">
        <f t="shared" si="379"/>
        <v>0.88</v>
      </c>
      <c r="BE225" s="39"/>
      <c r="BF225" s="39"/>
      <c r="BG225" s="43"/>
      <c r="BH225" s="39"/>
      <c r="BI225" s="39"/>
      <c r="BJ225" s="247"/>
      <c r="CG225" s="192"/>
      <c r="CH225" s="188"/>
      <c r="CI225" s="193"/>
      <c r="CJ225" s="193"/>
      <c r="CK225" s="193"/>
      <c r="CL225" s="193"/>
      <c r="CM225" s="193"/>
      <c r="CN225" s="193"/>
      <c r="CO225" s="193"/>
      <c r="CP225" s="193"/>
      <c r="CQ225" s="193"/>
      <c r="CR225" s="193"/>
      <c r="CS225" s="193"/>
      <c r="CT225" s="193"/>
      <c r="CU225" s="193"/>
      <c r="CV225" s="193"/>
      <c r="CW225" s="193"/>
      <c r="CX225" s="193"/>
      <c r="CY225" s="193"/>
      <c r="CZ225" s="193"/>
      <c r="DA225" s="193"/>
      <c r="DB225" s="193"/>
      <c r="DC225" s="193"/>
      <c r="DD225" s="193"/>
      <c r="DE225" s="193"/>
      <c r="DF225" s="193"/>
      <c r="DG225" s="193"/>
      <c r="DH225" s="193"/>
      <c r="DI225" s="193"/>
      <c r="DJ225" s="193"/>
      <c r="DK225" s="193"/>
      <c r="DL225" s="193"/>
      <c r="DM225" s="193"/>
      <c r="DN225" s="180"/>
    </row>
    <row r="226" spans="2:118" ht="15.75" thickBot="1" x14ac:dyDescent="0.5">
      <c r="B226" s="246"/>
      <c r="C226" s="39"/>
      <c r="D226" s="39"/>
      <c r="E226" s="39"/>
      <c r="F226" s="39"/>
      <c r="G226" s="39"/>
      <c r="H226" s="39"/>
      <c r="I226" s="39"/>
      <c r="J226" s="308"/>
      <c r="K226" s="309"/>
      <c r="L226" s="309"/>
      <c r="M226" s="309"/>
      <c r="N226" s="309"/>
      <c r="O226" s="309"/>
      <c r="P226" s="309"/>
      <c r="Q226" s="247"/>
      <c r="X226" s="246"/>
      <c r="Y226" s="248" t="s">
        <v>93</v>
      </c>
      <c r="Z226" s="62">
        <v>1</v>
      </c>
      <c r="AA226" s="62">
        <v>2</v>
      </c>
      <c r="AB226" s="62">
        <v>3</v>
      </c>
      <c r="AC226" s="62">
        <v>4</v>
      </c>
      <c r="AD226" s="62">
        <v>5</v>
      </c>
      <c r="AE226" s="62">
        <v>6</v>
      </c>
      <c r="AF226" s="62">
        <v>7</v>
      </c>
      <c r="AG226" s="62">
        <v>8</v>
      </c>
      <c r="AH226" s="62">
        <v>9</v>
      </c>
      <c r="AI226" s="62">
        <v>10</v>
      </c>
      <c r="AJ226" s="62">
        <v>11</v>
      </c>
      <c r="AK226" s="62">
        <v>12</v>
      </c>
      <c r="AL226" s="62">
        <v>13</v>
      </c>
      <c r="AM226" s="62">
        <v>14</v>
      </c>
      <c r="AN226" s="62">
        <v>15</v>
      </c>
      <c r="AO226" s="62">
        <v>16</v>
      </c>
      <c r="AP226" s="62">
        <v>17</v>
      </c>
      <c r="AQ226" s="62">
        <v>18</v>
      </c>
      <c r="AR226" s="62">
        <v>19</v>
      </c>
      <c r="AS226" s="62">
        <v>20</v>
      </c>
      <c r="AT226" s="62">
        <v>21</v>
      </c>
      <c r="AU226" s="62">
        <v>22</v>
      </c>
      <c r="AV226" s="62">
        <v>23</v>
      </c>
      <c r="AW226" s="62">
        <v>24</v>
      </c>
      <c r="AX226" s="62">
        <v>25</v>
      </c>
      <c r="AY226" s="62">
        <v>26</v>
      </c>
      <c r="AZ226" s="62">
        <v>27</v>
      </c>
      <c r="BA226" s="62">
        <v>28</v>
      </c>
      <c r="BB226" s="62">
        <v>29</v>
      </c>
      <c r="BC226" s="62">
        <v>30</v>
      </c>
      <c r="BD226" s="62">
        <v>31</v>
      </c>
      <c r="BE226" s="484" t="s">
        <v>94</v>
      </c>
      <c r="BF226" s="495"/>
      <c r="BG226" s="266" t="s">
        <v>95</v>
      </c>
      <c r="BH226" s="266" t="s">
        <v>96</v>
      </c>
      <c r="BI226" s="266" t="s">
        <v>97</v>
      </c>
      <c r="BJ226" s="267" t="s">
        <v>98</v>
      </c>
      <c r="CG226" s="192"/>
      <c r="CH226" s="194" t="s">
        <v>93</v>
      </c>
      <c r="CI226" s="195">
        <v>1</v>
      </c>
      <c r="CJ226" s="195">
        <v>2</v>
      </c>
      <c r="CK226" s="195">
        <v>3</v>
      </c>
      <c r="CL226" s="195">
        <v>4</v>
      </c>
      <c r="CM226" s="195">
        <v>5</v>
      </c>
      <c r="CN226" s="195">
        <v>6</v>
      </c>
      <c r="CO226" s="195">
        <v>7</v>
      </c>
      <c r="CP226" s="195">
        <v>8</v>
      </c>
      <c r="CQ226" s="195">
        <v>9</v>
      </c>
      <c r="CR226" s="195">
        <v>10</v>
      </c>
      <c r="CS226" s="195">
        <v>11</v>
      </c>
      <c r="CT226" s="195">
        <v>12</v>
      </c>
      <c r="CU226" s="195">
        <v>13</v>
      </c>
      <c r="CV226" s="195">
        <v>14</v>
      </c>
      <c r="CW226" s="195">
        <v>15</v>
      </c>
      <c r="CX226" s="195">
        <v>16</v>
      </c>
      <c r="CY226" s="195">
        <v>17</v>
      </c>
      <c r="CZ226" s="195">
        <v>18</v>
      </c>
      <c r="DA226" s="195">
        <v>19</v>
      </c>
      <c r="DB226" s="195">
        <v>20</v>
      </c>
      <c r="DC226" s="195">
        <v>21</v>
      </c>
      <c r="DD226" s="195">
        <v>22</v>
      </c>
      <c r="DE226" s="195">
        <v>23</v>
      </c>
      <c r="DF226" s="195">
        <v>24</v>
      </c>
      <c r="DG226" s="195">
        <v>25</v>
      </c>
      <c r="DH226" s="195">
        <v>26</v>
      </c>
      <c r="DI226" s="195">
        <v>27</v>
      </c>
      <c r="DJ226" s="195">
        <v>28</v>
      </c>
      <c r="DK226" s="195">
        <v>29</v>
      </c>
      <c r="DL226" s="195">
        <v>30</v>
      </c>
      <c r="DM226" s="195">
        <v>31</v>
      </c>
      <c r="DN226" s="180"/>
    </row>
    <row r="227" spans="2:118" ht="15.4" x14ac:dyDescent="0.45">
      <c r="B227" s="239" t="str">
        <f>"Version: " &amp; Version</f>
        <v>Version: 07312025-FINAL</v>
      </c>
      <c r="C227" s="240"/>
      <c r="D227" s="240"/>
      <c r="E227" s="240"/>
      <c r="F227" s="240"/>
      <c r="G227" s="240"/>
      <c r="H227" s="240"/>
      <c r="I227" s="240"/>
      <c r="J227" s="144"/>
      <c r="K227" s="144"/>
      <c r="L227" s="144"/>
      <c r="M227" s="144"/>
      <c r="N227" s="144"/>
      <c r="O227" s="144"/>
      <c r="P227" s="144"/>
      <c r="Q227" s="241"/>
      <c r="X227" s="246"/>
      <c r="Y227" s="248"/>
      <c r="Z227" s="62" t="str">
        <f>VLOOKUP(WEEKDAY(CONCATENATE("1","/",Z226,"/",$AJ$6)),$BY$11:$BZ$17,2,FALSE)</f>
        <v>Sun</v>
      </c>
      <c r="AA227" s="62" t="str">
        <f t="shared" ref="AA227" si="380">VLOOKUP(WEEKDAY(CONCATENATE("1","/",AA226,"/",$AJ$6)),$BY$11:$BZ$17,2,FALSE)</f>
        <v>Mon</v>
      </c>
      <c r="AB227" s="62" t="str">
        <f t="shared" ref="AB227" si="381">VLOOKUP(WEEKDAY(CONCATENATE("1","/",AB226,"/",$AJ$6)),$BY$11:$BZ$17,2,FALSE)</f>
        <v>Tues</v>
      </c>
      <c r="AC227" s="62" t="str">
        <f t="shared" ref="AC227" si="382">VLOOKUP(WEEKDAY(CONCATENATE("1","/",AC226,"/",$AJ$6)),$BY$11:$BZ$17,2,FALSE)</f>
        <v>Wed</v>
      </c>
      <c r="AD227" s="62" t="str">
        <f t="shared" ref="AD227" si="383">VLOOKUP(WEEKDAY(CONCATENATE("1","/",AD226,"/",$AJ$6)),$BY$11:$BZ$17,2,FALSE)</f>
        <v>Thur</v>
      </c>
      <c r="AE227" s="62" t="str">
        <f t="shared" ref="AE227" si="384">VLOOKUP(WEEKDAY(CONCATENATE("1","/",AE226,"/",$AJ$6)),$BY$11:$BZ$17,2,FALSE)</f>
        <v>Fri</v>
      </c>
      <c r="AF227" s="62" t="str">
        <f t="shared" ref="AF227" si="385">VLOOKUP(WEEKDAY(CONCATENATE("1","/",AF226,"/",$AJ$6)),$BY$11:$BZ$17,2,FALSE)</f>
        <v>Sat</v>
      </c>
      <c r="AG227" s="62" t="str">
        <f>Z227</f>
        <v>Sun</v>
      </c>
      <c r="AH227" s="62" t="str">
        <f t="shared" ref="AH227:BD227" si="386">AA227</f>
        <v>Mon</v>
      </c>
      <c r="AI227" s="62" t="str">
        <f t="shared" si="386"/>
        <v>Tues</v>
      </c>
      <c r="AJ227" s="62" t="str">
        <f t="shared" si="386"/>
        <v>Wed</v>
      </c>
      <c r="AK227" s="62" t="str">
        <f t="shared" si="386"/>
        <v>Thur</v>
      </c>
      <c r="AL227" s="62" t="str">
        <f t="shared" si="386"/>
        <v>Fri</v>
      </c>
      <c r="AM227" s="62" t="str">
        <f t="shared" si="386"/>
        <v>Sat</v>
      </c>
      <c r="AN227" s="62" t="str">
        <f t="shared" si="386"/>
        <v>Sun</v>
      </c>
      <c r="AO227" s="62" t="str">
        <f t="shared" si="386"/>
        <v>Mon</v>
      </c>
      <c r="AP227" s="62" t="str">
        <f t="shared" si="386"/>
        <v>Tues</v>
      </c>
      <c r="AQ227" s="62" t="str">
        <f t="shared" si="386"/>
        <v>Wed</v>
      </c>
      <c r="AR227" s="62" t="str">
        <f t="shared" si="386"/>
        <v>Thur</v>
      </c>
      <c r="AS227" s="62" t="str">
        <f t="shared" si="386"/>
        <v>Fri</v>
      </c>
      <c r="AT227" s="62" t="str">
        <f t="shared" si="386"/>
        <v>Sat</v>
      </c>
      <c r="AU227" s="62" t="str">
        <f t="shared" si="386"/>
        <v>Sun</v>
      </c>
      <c r="AV227" s="62" t="str">
        <f t="shared" si="386"/>
        <v>Mon</v>
      </c>
      <c r="AW227" s="62" t="str">
        <f t="shared" si="386"/>
        <v>Tues</v>
      </c>
      <c r="AX227" s="62" t="str">
        <f t="shared" si="386"/>
        <v>Wed</v>
      </c>
      <c r="AY227" s="62" t="str">
        <f t="shared" si="386"/>
        <v>Thur</v>
      </c>
      <c r="AZ227" s="62" t="str">
        <f t="shared" si="386"/>
        <v>Fri</v>
      </c>
      <c r="BA227" s="62" t="str">
        <f t="shared" si="386"/>
        <v>Sat</v>
      </c>
      <c r="BB227" s="62" t="str">
        <f t="shared" si="386"/>
        <v>Sun</v>
      </c>
      <c r="BC227" s="62" t="str">
        <f t="shared" si="386"/>
        <v>Mon</v>
      </c>
      <c r="BD227" s="62" t="str">
        <f t="shared" si="386"/>
        <v>Tues</v>
      </c>
      <c r="BE227" s="484" t="s">
        <v>113</v>
      </c>
      <c r="BF227" s="495"/>
      <c r="BG227" s="266" t="s">
        <v>43</v>
      </c>
      <c r="BH227" s="266" t="s">
        <v>43</v>
      </c>
      <c r="BI227" s="266" t="s">
        <v>43</v>
      </c>
      <c r="BJ227" s="267" t="s">
        <v>43</v>
      </c>
      <c r="CG227" s="192"/>
      <c r="CH227" s="194"/>
      <c r="CI227" s="195" t="str">
        <f>Z227</f>
        <v>Sun</v>
      </c>
      <c r="CJ227" s="195" t="str">
        <f t="shared" ref="CJ227:DM227" si="387">AA227</f>
        <v>Mon</v>
      </c>
      <c r="CK227" s="195" t="str">
        <f t="shared" si="387"/>
        <v>Tues</v>
      </c>
      <c r="CL227" s="195" t="str">
        <f t="shared" si="387"/>
        <v>Wed</v>
      </c>
      <c r="CM227" s="195" t="str">
        <f t="shared" si="387"/>
        <v>Thur</v>
      </c>
      <c r="CN227" s="195" t="str">
        <f t="shared" si="387"/>
        <v>Fri</v>
      </c>
      <c r="CO227" s="195" t="str">
        <f t="shared" si="387"/>
        <v>Sat</v>
      </c>
      <c r="CP227" s="195" t="str">
        <f t="shared" si="387"/>
        <v>Sun</v>
      </c>
      <c r="CQ227" s="195" t="str">
        <f t="shared" si="387"/>
        <v>Mon</v>
      </c>
      <c r="CR227" s="195" t="str">
        <f t="shared" si="387"/>
        <v>Tues</v>
      </c>
      <c r="CS227" s="195" t="str">
        <f t="shared" si="387"/>
        <v>Wed</v>
      </c>
      <c r="CT227" s="195" t="str">
        <f t="shared" si="387"/>
        <v>Thur</v>
      </c>
      <c r="CU227" s="195" t="str">
        <f t="shared" si="387"/>
        <v>Fri</v>
      </c>
      <c r="CV227" s="195" t="str">
        <f t="shared" si="387"/>
        <v>Sat</v>
      </c>
      <c r="CW227" s="195" t="str">
        <f t="shared" si="387"/>
        <v>Sun</v>
      </c>
      <c r="CX227" s="195" t="str">
        <f t="shared" si="387"/>
        <v>Mon</v>
      </c>
      <c r="CY227" s="195" t="str">
        <f t="shared" si="387"/>
        <v>Tues</v>
      </c>
      <c r="CZ227" s="195" t="str">
        <f t="shared" si="387"/>
        <v>Wed</v>
      </c>
      <c r="DA227" s="195" t="str">
        <f t="shared" si="387"/>
        <v>Thur</v>
      </c>
      <c r="DB227" s="195" t="str">
        <f t="shared" si="387"/>
        <v>Fri</v>
      </c>
      <c r="DC227" s="195" t="str">
        <f t="shared" si="387"/>
        <v>Sat</v>
      </c>
      <c r="DD227" s="195" t="str">
        <f t="shared" si="387"/>
        <v>Sun</v>
      </c>
      <c r="DE227" s="195" t="str">
        <f t="shared" si="387"/>
        <v>Mon</v>
      </c>
      <c r="DF227" s="195" t="str">
        <f t="shared" si="387"/>
        <v>Tues</v>
      </c>
      <c r="DG227" s="195" t="str">
        <f t="shared" si="387"/>
        <v>Wed</v>
      </c>
      <c r="DH227" s="195" t="str">
        <f t="shared" si="387"/>
        <v>Thur</v>
      </c>
      <c r="DI227" s="195" t="str">
        <f t="shared" si="387"/>
        <v>Fri</v>
      </c>
      <c r="DJ227" s="195" t="str">
        <f t="shared" si="387"/>
        <v>Sat</v>
      </c>
      <c r="DK227" s="195" t="str">
        <f t="shared" si="387"/>
        <v>Sun</v>
      </c>
      <c r="DL227" s="195" t="str">
        <f t="shared" si="387"/>
        <v>Mon</v>
      </c>
      <c r="DM227" s="195" t="str">
        <f t="shared" si="387"/>
        <v>Tues</v>
      </c>
      <c r="DN227" s="180"/>
    </row>
    <row r="228" spans="2:118" ht="15.4" x14ac:dyDescent="0.45">
      <c r="B228" s="242"/>
      <c r="C228" s="88"/>
      <c r="D228" s="88"/>
      <c r="E228" s="88"/>
      <c r="F228" s="88"/>
      <c r="G228" s="88"/>
      <c r="H228" s="88"/>
      <c r="I228" s="242" t="s">
        <v>146</v>
      </c>
      <c r="J228" s="88"/>
      <c r="K228" s="88"/>
      <c r="L228" s="88"/>
      <c r="M228" s="88"/>
      <c r="N228" s="88"/>
      <c r="O228" s="88"/>
      <c r="P228" s="88"/>
      <c r="Q228" s="243"/>
      <c r="X228" s="246"/>
      <c r="Y228" s="268">
        <v>1</v>
      </c>
      <c r="Z228" s="269">
        <v>0</v>
      </c>
      <c r="AA228" s="269">
        <v>-500</v>
      </c>
      <c r="AB228" s="269">
        <v>0</v>
      </c>
      <c r="AC228" s="269">
        <v>0</v>
      </c>
      <c r="AD228" s="269">
        <v>0</v>
      </c>
      <c r="AE228" s="269">
        <v>0</v>
      </c>
      <c r="AF228" s="269">
        <v>-271.64520739</v>
      </c>
      <c r="AG228" s="269">
        <v>0</v>
      </c>
      <c r="AH228" s="269">
        <v>0</v>
      </c>
      <c r="AI228" s="269">
        <v>0</v>
      </c>
      <c r="AJ228" s="269">
        <v>0</v>
      </c>
      <c r="AK228" s="269">
        <v>0</v>
      </c>
      <c r="AL228" s="269">
        <v>0</v>
      </c>
      <c r="AM228" s="269">
        <v>0</v>
      </c>
      <c r="AN228" s="269">
        <v>-500</v>
      </c>
      <c r="AO228" s="269">
        <v>0</v>
      </c>
      <c r="AP228" s="269">
        <v>0</v>
      </c>
      <c r="AQ228" s="269">
        <v>0</v>
      </c>
      <c r="AR228" s="269">
        <v>0</v>
      </c>
      <c r="AS228" s="269">
        <v>0</v>
      </c>
      <c r="AT228" s="269">
        <v>0</v>
      </c>
      <c r="AU228" s="269">
        <v>-271.64520739</v>
      </c>
      <c r="AV228" s="269">
        <v>0</v>
      </c>
      <c r="AW228" s="269">
        <v>0</v>
      </c>
      <c r="AX228" s="269">
        <v>0</v>
      </c>
      <c r="AY228" s="269">
        <v>0</v>
      </c>
      <c r="AZ228" s="269">
        <v>0</v>
      </c>
      <c r="BA228" s="269">
        <v>0</v>
      </c>
      <c r="BB228" s="269">
        <v>0</v>
      </c>
      <c r="BC228" s="269">
        <v>0</v>
      </c>
      <c r="BD228" s="269">
        <v>0</v>
      </c>
      <c r="BE228" s="493">
        <f>SUM(Z228:BD228)/COUNT(Z$226:BD$226)</f>
        <v>-49.783561767096771</v>
      </c>
      <c r="BF228" s="494">
        <f t="shared" ref="BF228" si="388">SUM(AA228:BC228)/COUNT(AA$40:BC$40)</f>
        <v>-55.117514813571425</v>
      </c>
      <c r="BG228" s="270">
        <f t="shared" ref="BG228:BG234" si="389">SUM($Z228:$BD228)</f>
        <v>-1543.29041478</v>
      </c>
      <c r="BH228" s="270">
        <v>0</v>
      </c>
      <c r="BI228" s="271">
        <f>SUMIF(Z228:BD228,"&lt;0",Z228:BD228)</f>
        <v>-1543.29041478</v>
      </c>
      <c r="BJ228" s="272">
        <f>SUMIF(Z228:BD228,"&gt;0",Z228:BD228)</f>
        <v>0</v>
      </c>
      <c r="CG228" s="192"/>
      <c r="CH228" s="198">
        <v>1</v>
      </c>
      <c r="CI228" s="199">
        <f>DM220+IF(Z228&lt;0,ABS(Z228*(StorEff1/100)),-1*Z228/(StorEff1/100))</f>
        <v>-61204.199278565895</v>
      </c>
      <c r="CJ228" s="199">
        <f t="shared" ref="CJ228:DM228" si="390">CI251+IF(AA228&lt;0,ABS(AA228*(StorEff1/100)),-1*AA228/(StorEff1/100))</f>
        <v>-61069.021393050745</v>
      </c>
      <c r="CK228" s="199">
        <f t="shared" si="390"/>
        <v>-61958.251374691346</v>
      </c>
      <c r="CL228" s="199">
        <f t="shared" si="390"/>
        <v>-62409.906281932206</v>
      </c>
      <c r="CM228" s="199">
        <f t="shared" si="390"/>
        <v>-62711.728396417057</v>
      </c>
      <c r="CN228" s="199">
        <f t="shared" si="390"/>
        <v>-63154.899401554729</v>
      </c>
      <c r="CO228" s="199">
        <f t="shared" si="390"/>
        <v>-63219.303604780718</v>
      </c>
      <c r="CP228" s="199">
        <f t="shared" si="390"/>
        <v>-63833.460026898072</v>
      </c>
      <c r="CQ228" s="199">
        <f t="shared" si="390"/>
        <v>-64135.282141382922</v>
      </c>
      <c r="CR228" s="199">
        <f t="shared" si="390"/>
        <v>-64437.104255867758</v>
      </c>
      <c r="CS228" s="199">
        <f t="shared" si="390"/>
        <v>-64738.926370352594</v>
      </c>
      <c r="CT228" s="199">
        <f t="shared" si="390"/>
        <v>-65040.748484837444</v>
      </c>
      <c r="CU228" s="199">
        <f t="shared" si="390"/>
        <v>-65409.003093601474</v>
      </c>
      <c r="CV228" s="199">
        <f t="shared" si="390"/>
        <v>-65710.825208095077</v>
      </c>
      <c r="CW228" s="199">
        <f t="shared" si="390"/>
        <v>-65575.647322579927</v>
      </c>
      <c r="CX228" s="199">
        <f t="shared" si="390"/>
        <v>-66314.469437064778</v>
      </c>
      <c r="CY228" s="199">
        <f t="shared" si="390"/>
        <v>-65322.233343993299</v>
      </c>
      <c r="CZ228" s="199">
        <f t="shared" si="390"/>
        <v>-65792.703744450962</v>
      </c>
      <c r="DA228" s="199">
        <f t="shared" si="390"/>
        <v>-66678.374397900014</v>
      </c>
      <c r="DB228" s="199">
        <f t="shared" si="390"/>
        <v>-66980.196512384864</v>
      </c>
      <c r="DC228" s="199">
        <f t="shared" si="390"/>
        <v>-67282.0186268697</v>
      </c>
      <c r="DD228" s="199">
        <f t="shared" si="390"/>
        <v>-67346.422830095675</v>
      </c>
      <c r="DE228" s="199">
        <f t="shared" si="390"/>
        <v>-67885.662855839371</v>
      </c>
      <c r="DF228" s="199">
        <f t="shared" si="390"/>
        <v>-68187.484970332953</v>
      </c>
      <c r="DG228" s="199">
        <f t="shared" si="390"/>
        <v>-68564.798555591173</v>
      </c>
      <c r="DH228" s="199">
        <f t="shared" si="390"/>
        <v>-68942.112140858109</v>
      </c>
      <c r="DI228" s="199">
        <f t="shared" si="390"/>
        <v>-69243.934255342945</v>
      </c>
      <c r="DJ228" s="199">
        <f t="shared" si="390"/>
        <v>-69545.756369827781</v>
      </c>
      <c r="DK228" s="199">
        <f t="shared" si="390"/>
        <v>-69847.578484312617</v>
      </c>
      <c r="DL228" s="199">
        <f t="shared" si="390"/>
        <v>-70149.400598797452</v>
      </c>
      <c r="DM228" s="199">
        <f t="shared" si="390"/>
        <v>-70451.222713282288</v>
      </c>
      <c r="DN228" s="180"/>
    </row>
    <row r="229" spans="2:118" ht="19.5" customHeight="1" x14ac:dyDescent="0.45">
      <c r="B229" s="246"/>
      <c r="C229" s="88"/>
      <c r="D229" s="88"/>
      <c r="E229" s="88"/>
      <c r="F229" s="88"/>
      <c r="G229" s="88"/>
      <c r="H229" s="88"/>
      <c r="I229" s="242" t="s">
        <v>147</v>
      </c>
      <c r="J229" s="88"/>
      <c r="K229" s="88"/>
      <c r="L229" s="88"/>
      <c r="M229" s="88"/>
      <c r="N229" s="88"/>
      <c r="O229" s="88"/>
      <c r="P229" s="88"/>
      <c r="Q229" s="243"/>
      <c r="X229" s="246"/>
      <c r="Y229" s="268">
        <v>2</v>
      </c>
      <c r="Z229" s="269">
        <v>0</v>
      </c>
      <c r="AA229" s="269">
        <v>-135.28157102</v>
      </c>
      <c r="AB229" s="269">
        <v>-500</v>
      </c>
      <c r="AC229" s="269">
        <v>-500</v>
      </c>
      <c r="AD229" s="269">
        <v>-500</v>
      </c>
      <c r="AE229" s="269">
        <v>0</v>
      </c>
      <c r="AF229" s="269">
        <v>-500</v>
      </c>
      <c r="AG229" s="269">
        <v>0</v>
      </c>
      <c r="AH229" s="269">
        <v>-500</v>
      </c>
      <c r="AI229" s="269">
        <v>0</v>
      </c>
      <c r="AJ229" s="269">
        <v>-500</v>
      </c>
      <c r="AK229" s="269">
        <v>-271.64520739</v>
      </c>
      <c r="AL229" s="269">
        <v>-135.28157102</v>
      </c>
      <c r="AM229" s="269">
        <v>-500</v>
      </c>
      <c r="AN229" s="269">
        <v>0</v>
      </c>
      <c r="AO229" s="269">
        <v>-135.28157102</v>
      </c>
      <c r="AP229" s="269">
        <v>0</v>
      </c>
      <c r="AQ229" s="269">
        <v>-467.26264773000003</v>
      </c>
      <c r="AR229" s="269">
        <v>-500</v>
      </c>
      <c r="AS229" s="269">
        <v>-271.64520739</v>
      </c>
      <c r="AT229" s="269">
        <v>-271.64520739</v>
      </c>
      <c r="AU229" s="269">
        <v>-500</v>
      </c>
      <c r="AV229" s="269">
        <v>-500</v>
      </c>
      <c r="AW229" s="269">
        <v>-500</v>
      </c>
      <c r="AX229" s="269">
        <v>-500</v>
      </c>
      <c r="AY229" s="269">
        <v>0</v>
      </c>
      <c r="AZ229" s="269">
        <v>0</v>
      </c>
      <c r="BA229" s="269">
        <v>-271.64520739</v>
      </c>
      <c r="BB229" s="269">
        <v>-271.64520739</v>
      </c>
      <c r="BC229" s="269">
        <v>-500</v>
      </c>
      <c r="BD229" s="269">
        <v>0</v>
      </c>
      <c r="BE229" s="493">
        <f t="shared" ref="BE229:BE251" si="391">SUM(Z229:BD229)/COUNT(Z$226:BD$226)</f>
        <v>-281.655916056129</v>
      </c>
      <c r="BF229" s="494">
        <f t="shared" ref="BF229:BF251" si="392">SUM(AA229:BC229)/COUNT(AA$40:BC$40)</f>
        <v>-311.83333563357144</v>
      </c>
      <c r="BG229" s="273">
        <f t="shared" si="389"/>
        <v>-8731.3333977399998</v>
      </c>
      <c r="BH229" s="273">
        <v>0</v>
      </c>
      <c r="BI229" s="274">
        <f t="shared" ref="BI229:BI251" si="393">SUMIF(Z229:BD229,"&lt;0",Z229:BD229)</f>
        <v>-8731.3333977399998</v>
      </c>
      <c r="BJ229" s="275">
        <f t="shared" ref="BJ229:BJ251" si="394">SUMIF(Z229:BD229,"&gt;0",Z229:BD229)</f>
        <v>0</v>
      </c>
      <c r="CG229" s="192"/>
      <c r="CH229" s="198">
        <v>2</v>
      </c>
      <c r="CI229" s="199">
        <f t="shared" ref="CI229:CI251" si="395">CI228+IF(Z229&lt;0,ABS(Z229*(StorEff1/100)),-1*Z229/(StorEff1/100))</f>
        <v>-61204.199278565895</v>
      </c>
      <c r="CJ229" s="199">
        <f t="shared" ref="CJ229:CJ251" si="396">CJ228+IF(AA229&lt;0,ABS(AA229*(StorEff1/100)),-1*AA229/(StorEff1/100))</f>
        <v>-60950.785299979267</v>
      </c>
      <c r="CK229" s="199">
        <f t="shared" ref="CK229:CK251" si="397">CK228+IF(AB229&lt;0,ABS(AB229*(StorEff1/100)),-1*AB229/(StorEff1/100))</f>
        <v>-61521.251374691346</v>
      </c>
      <c r="CL229" s="199">
        <f t="shared" ref="CL229:CL251" si="398">CL228+IF(AC229&lt;0,ABS(AC229*(StorEff1/100)),-1*AC229/(StorEff1/100))</f>
        <v>-61972.906281932206</v>
      </c>
      <c r="CM229" s="199">
        <f t="shared" ref="CM229:CM251" si="399">CM228+IF(AD229&lt;0,ABS(AD229*(StorEff1/100)),-1*AD229/(StorEff1/100))</f>
        <v>-62274.728396417057</v>
      </c>
      <c r="CN229" s="199">
        <f t="shared" ref="CN229:CN251" si="400">CN228+IF(AE229&lt;0,ABS(AE229*(StorEff1/100)),-1*AE229/(StorEff1/100))</f>
        <v>-63154.899401554729</v>
      </c>
      <c r="CO229" s="199">
        <f t="shared" ref="CO229:CO251" si="401">CO228+IF(AF229&lt;0,ABS(AF229*(StorEff1/100)),-1*AF229/(StorEff1/100))</f>
        <v>-62782.303604780718</v>
      </c>
      <c r="CP229" s="199">
        <f t="shared" ref="CP229:CP251" si="402">CP228+IF(AG229&lt;0,ABS(AG229*(StorEff1/100)),-1*AG229/(StorEff1/100))</f>
        <v>-63833.460026898072</v>
      </c>
      <c r="CQ229" s="199">
        <f t="shared" ref="CQ229:CQ251" si="403">CQ228+IF(AH229&lt;0,ABS(AH229*(StorEff1/100)),-1*AH229/(StorEff1/100))</f>
        <v>-63698.282141382922</v>
      </c>
      <c r="CR229" s="199">
        <f t="shared" ref="CR229:CR251" si="404">CR228+IF(AI229&lt;0,ABS(AI229*(StorEff1/100)),-1*AI229/(StorEff1/100))</f>
        <v>-64437.104255867758</v>
      </c>
      <c r="CS229" s="199">
        <f t="shared" ref="CS229:CS251" si="405">CS228+IF(AJ229&lt;0,ABS(AJ229*(StorEff1/100)),-1*AJ229/(StorEff1/100))</f>
        <v>-64301.926370352594</v>
      </c>
      <c r="CT229" s="199">
        <f t="shared" ref="CT229:CT251" si="406">CT228+IF(AK229&lt;0,ABS(AK229*(StorEff1/100)),-1*AK229/(StorEff1/100))</f>
        <v>-64803.330573578583</v>
      </c>
      <c r="CU229" s="199">
        <f t="shared" ref="CU229:CU251" si="407">CU228+IF(AL229&lt;0,ABS(AL229*(StorEff1/100)),-1*AL229/(StorEff1/100))</f>
        <v>-65290.767000529995</v>
      </c>
      <c r="CV229" s="199">
        <f t="shared" ref="CV229:CV251" si="408">CV228+IF(AM229&lt;0,ABS(AM229*(StorEff1/100)),-1*AM229/(StorEff1/100))</f>
        <v>-65273.825208095077</v>
      </c>
      <c r="CW229" s="199">
        <f t="shared" ref="CW229:CW251" si="409">CW228+IF(AN229&lt;0,ABS(AN229*(StorEff1/100)),-1*AN229/(StorEff1/100))</f>
        <v>-65575.647322579927</v>
      </c>
      <c r="CX229" s="199">
        <f t="shared" ref="CX229:CX251" si="410">CX228+IF(AO229&lt;0,ABS(AO229*(StorEff1/100)),-1*AO229/(StorEff1/100))</f>
        <v>-66196.233343993299</v>
      </c>
      <c r="CY229" s="199">
        <f t="shared" ref="CY229:CY251" si="411">CY228+IF(AP229&lt;0,ABS(AP229*(StorEff1/100)),-1*AP229/(StorEff1/100))</f>
        <v>-65322.233343993299</v>
      </c>
      <c r="CZ229" s="199">
        <f t="shared" ref="CZ229:CZ251" si="412">CZ228+IF(AQ229&lt;0,ABS(AQ229*(StorEff1/100)),-1*AQ229/(StorEff1/100))</f>
        <v>-65384.316190334939</v>
      </c>
      <c r="DA229" s="199">
        <f t="shared" ref="DA229:DA251" si="413">DA228+IF(AR229&lt;0,ABS(AR229*(StorEff1/100)),-1*AR229/(StorEff1/100))</f>
        <v>-66241.374397900014</v>
      </c>
      <c r="DB229" s="199">
        <f t="shared" ref="DB229:DB251" si="414">DB228+IF(AS229&lt;0,ABS(AS229*(StorEff1/100)),-1*AS229/(StorEff1/100))</f>
        <v>-66742.778601126003</v>
      </c>
      <c r="DC229" s="199">
        <f t="shared" ref="DC229:DC251" si="415">DC228+IF(AT229&lt;0,ABS(AT229*(StorEff1/100)),-1*AT229/(StorEff1/100))</f>
        <v>-67044.600715610839</v>
      </c>
      <c r="DD229" s="199">
        <f t="shared" ref="DD229:DD251" si="416">DD228+IF(AU229&lt;0,ABS(AU229*(StorEff1/100)),-1*AU229/(StorEff1/100))</f>
        <v>-66909.422830095675</v>
      </c>
      <c r="DE229" s="199">
        <f t="shared" ref="DE229:DE251" si="417">DE228+IF(AV229&lt;0,ABS(AV229*(StorEff1/100)),-1*AV229/(StorEff1/100))</f>
        <v>-67448.662855839371</v>
      </c>
      <c r="DF229" s="199">
        <f t="shared" ref="DF229:DF251" si="418">DF228+IF(AW229&lt;0,ABS(AW229*(StorEff1/100)),-1*AW229/(StorEff1/100))</f>
        <v>-67750.484970332953</v>
      </c>
      <c r="DG229" s="199">
        <f t="shared" ref="DG229:DG251" si="419">DG228+IF(AX229&lt;0,ABS(AX229*(StorEff1/100)),-1*AX229/(StorEff1/100))</f>
        <v>-68127.798555591173</v>
      </c>
      <c r="DH229" s="199">
        <f t="shared" ref="DH229:DH251" si="420">DH228+IF(AY229&lt;0,ABS(AY229*(StorEff1/100)),-1*AY229/(StorEff1/100))</f>
        <v>-68942.112140858109</v>
      </c>
      <c r="DI229" s="199">
        <f t="shared" ref="DI229:DI251" si="421">DI228+IF(AZ229&lt;0,ABS(AZ229*(StorEff1/100)),-1*AZ229/(StorEff1/100))</f>
        <v>-69243.934255342945</v>
      </c>
      <c r="DJ229" s="199">
        <f t="shared" ref="DJ229:DJ251" si="422">DJ228+IF(BA229&lt;0,ABS(BA229*(StorEff1/100)),-1*BA229/(StorEff1/100))</f>
        <v>-69308.33845856892</v>
      </c>
      <c r="DK229" s="199">
        <f t="shared" ref="DK229:DK251" si="423">DK228+IF(BB229&lt;0,ABS(BB229*(StorEff1/100)),-1*BB229/(StorEff1/100))</f>
        <v>-69610.160573053756</v>
      </c>
      <c r="DL229" s="199">
        <f t="shared" ref="DL229:DL251" si="424">DL228+IF(BC229&lt;0,ABS(BC229*(StorEff1/100)),-1*BC229/(StorEff1/100))</f>
        <v>-69712.400598797452</v>
      </c>
      <c r="DM229" s="199">
        <f t="shared" ref="DM229:DM251" si="425">DM228+IF(BD229&lt;0,ABS(BD229*(StorEff1/100)),-1*BD229/(StorEff1/100))</f>
        <v>-70451.222713282288</v>
      </c>
      <c r="DN229" s="180"/>
    </row>
    <row r="230" spans="2:118" ht="15.4" x14ac:dyDescent="0.45">
      <c r="B230" s="242"/>
      <c r="C230" s="88"/>
      <c r="D230" s="88"/>
      <c r="E230" s="88"/>
      <c r="F230" s="88"/>
      <c r="G230" s="88"/>
      <c r="H230" s="88"/>
      <c r="I230" s="88"/>
      <c r="J230" s="50"/>
      <c r="K230" s="88"/>
      <c r="L230" s="88"/>
      <c r="M230" s="88"/>
      <c r="N230" s="88"/>
      <c r="O230" s="88"/>
      <c r="P230" s="88"/>
      <c r="Q230" s="243"/>
      <c r="X230" s="246"/>
      <c r="Y230" s="268">
        <v>3</v>
      </c>
      <c r="Z230" s="269">
        <v>-500</v>
      </c>
      <c r="AA230" s="269">
        <v>0</v>
      </c>
      <c r="AB230" s="269">
        <v>-500</v>
      </c>
      <c r="AC230" s="269">
        <v>-500</v>
      </c>
      <c r="AD230" s="269">
        <v>-500</v>
      </c>
      <c r="AE230" s="269">
        <v>0</v>
      </c>
      <c r="AF230" s="269">
        <v>-500</v>
      </c>
      <c r="AG230" s="269">
        <v>-500</v>
      </c>
      <c r="AH230" s="269">
        <v>-271.64520739</v>
      </c>
      <c r="AI230" s="269">
        <v>-500</v>
      </c>
      <c r="AJ230" s="269">
        <v>-500</v>
      </c>
      <c r="AK230" s="269">
        <v>-500</v>
      </c>
      <c r="AL230" s="269">
        <v>0</v>
      </c>
      <c r="AM230" s="269">
        <v>-500</v>
      </c>
      <c r="AN230" s="269">
        <v>-500</v>
      </c>
      <c r="AO230" s="269">
        <v>0</v>
      </c>
      <c r="AP230" s="269">
        <v>0</v>
      </c>
      <c r="AQ230" s="269">
        <v>0</v>
      </c>
      <c r="AR230" s="269">
        <v>-500</v>
      </c>
      <c r="AS230" s="269">
        <v>-500</v>
      </c>
      <c r="AT230" s="269">
        <v>-500</v>
      </c>
      <c r="AU230" s="269">
        <v>-500</v>
      </c>
      <c r="AV230" s="269">
        <v>-500</v>
      </c>
      <c r="AW230" s="269">
        <v>-500</v>
      </c>
      <c r="AX230" s="269">
        <v>-500</v>
      </c>
      <c r="AY230" s="269">
        <v>-500</v>
      </c>
      <c r="AZ230" s="269">
        <v>0</v>
      </c>
      <c r="BA230" s="269">
        <v>-500</v>
      </c>
      <c r="BB230" s="269">
        <v>-500</v>
      </c>
      <c r="BC230" s="269">
        <v>-500</v>
      </c>
      <c r="BD230" s="269">
        <v>0</v>
      </c>
      <c r="BE230" s="493">
        <f t="shared" si="391"/>
        <v>-363.60145830290321</v>
      </c>
      <c r="BF230" s="494">
        <f t="shared" si="392"/>
        <v>-384.70161454964284</v>
      </c>
      <c r="BG230" s="273">
        <f t="shared" si="389"/>
        <v>-11271.64520739</v>
      </c>
      <c r="BH230" s="273">
        <v>0</v>
      </c>
      <c r="BI230" s="274">
        <f t="shared" si="393"/>
        <v>-11271.64520739</v>
      </c>
      <c r="BJ230" s="275">
        <f t="shared" si="394"/>
        <v>0</v>
      </c>
      <c r="CG230" s="192"/>
      <c r="CH230" s="198">
        <v>3</v>
      </c>
      <c r="CI230" s="199">
        <f t="shared" si="395"/>
        <v>-60767.199278565895</v>
      </c>
      <c r="CJ230" s="199">
        <f t="shared" si="396"/>
        <v>-60950.785299979267</v>
      </c>
      <c r="CK230" s="199">
        <f t="shared" si="397"/>
        <v>-61084.251374691346</v>
      </c>
      <c r="CL230" s="199">
        <f t="shared" si="398"/>
        <v>-61535.906281932206</v>
      </c>
      <c r="CM230" s="199">
        <f t="shared" si="399"/>
        <v>-61837.728396417057</v>
      </c>
      <c r="CN230" s="199">
        <f t="shared" si="400"/>
        <v>-63154.899401554729</v>
      </c>
      <c r="CO230" s="199">
        <f t="shared" si="401"/>
        <v>-62345.303604780718</v>
      </c>
      <c r="CP230" s="199">
        <f t="shared" si="402"/>
        <v>-63396.460026898072</v>
      </c>
      <c r="CQ230" s="199">
        <f t="shared" si="403"/>
        <v>-63460.864230124062</v>
      </c>
      <c r="CR230" s="199">
        <f t="shared" si="404"/>
        <v>-64000.104255867758</v>
      </c>
      <c r="CS230" s="199">
        <f t="shared" si="405"/>
        <v>-63864.926370352594</v>
      </c>
      <c r="CT230" s="199">
        <f t="shared" si="406"/>
        <v>-64366.330573578583</v>
      </c>
      <c r="CU230" s="199">
        <f t="shared" si="407"/>
        <v>-65290.767000529995</v>
      </c>
      <c r="CV230" s="199">
        <f t="shared" si="408"/>
        <v>-64836.825208095077</v>
      </c>
      <c r="CW230" s="199">
        <f t="shared" si="409"/>
        <v>-65138.647322579927</v>
      </c>
      <c r="CX230" s="199">
        <f t="shared" si="410"/>
        <v>-66196.233343993299</v>
      </c>
      <c r="CY230" s="199">
        <f t="shared" si="411"/>
        <v>-65322.233343993299</v>
      </c>
      <c r="CZ230" s="199">
        <f t="shared" si="412"/>
        <v>-65384.316190334939</v>
      </c>
      <c r="DA230" s="199">
        <f t="shared" si="413"/>
        <v>-65804.374397900014</v>
      </c>
      <c r="DB230" s="199">
        <f t="shared" si="414"/>
        <v>-66305.778601126003</v>
      </c>
      <c r="DC230" s="199">
        <f t="shared" si="415"/>
        <v>-66607.600715610839</v>
      </c>
      <c r="DD230" s="199">
        <f t="shared" si="416"/>
        <v>-66472.422830095675</v>
      </c>
      <c r="DE230" s="199">
        <f t="shared" si="417"/>
        <v>-67011.662855839371</v>
      </c>
      <c r="DF230" s="199">
        <f t="shared" si="418"/>
        <v>-67313.484970332953</v>
      </c>
      <c r="DG230" s="199">
        <f t="shared" si="419"/>
        <v>-67690.798555591173</v>
      </c>
      <c r="DH230" s="199">
        <f t="shared" si="420"/>
        <v>-68505.112140858109</v>
      </c>
      <c r="DI230" s="199">
        <f t="shared" si="421"/>
        <v>-69243.934255342945</v>
      </c>
      <c r="DJ230" s="199">
        <f t="shared" si="422"/>
        <v>-68871.33845856892</v>
      </c>
      <c r="DK230" s="199">
        <f t="shared" si="423"/>
        <v>-69173.160573053756</v>
      </c>
      <c r="DL230" s="199">
        <f t="shared" si="424"/>
        <v>-69275.400598797452</v>
      </c>
      <c r="DM230" s="199">
        <f t="shared" si="425"/>
        <v>-70451.222713282288</v>
      </c>
      <c r="DN230" s="180"/>
    </row>
    <row r="231" spans="2:118" ht="15.4" x14ac:dyDescent="0.45">
      <c r="B231" s="246"/>
      <c r="C231" s="295"/>
      <c r="D231" s="62" t="s">
        <v>100</v>
      </c>
      <c r="E231" s="62" t="s">
        <v>101</v>
      </c>
      <c r="F231" s="62" t="s">
        <v>102</v>
      </c>
      <c r="G231" s="62" t="s">
        <v>103</v>
      </c>
      <c r="H231" s="62" t="s">
        <v>104</v>
      </c>
      <c r="I231" s="62" t="s">
        <v>105</v>
      </c>
      <c r="J231" s="62" t="s">
        <v>106</v>
      </c>
      <c r="K231" s="62" t="s">
        <v>107</v>
      </c>
      <c r="L231" s="62" t="s">
        <v>108</v>
      </c>
      <c r="M231" s="62" t="s">
        <v>109</v>
      </c>
      <c r="N231" s="62" t="s">
        <v>110</v>
      </c>
      <c r="O231" s="62" t="s">
        <v>111</v>
      </c>
      <c r="P231" s="39"/>
      <c r="Q231" s="247"/>
      <c r="X231" s="246"/>
      <c r="Y231" s="268">
        <v>4</v>
      </c>
      <c r="Z231" s="269">
        <v>-500</v>
      </c>
      <c r="AA231" s="269">
        <v>-500</v>
      </c>
      <c r="AB231" s="269">
        <v>-500</v>
      </c>
      <c r="AC231" s="269">
        <v>0</v>
      </c>
      <c r="AD231" s="269">
        <v>-271.64520739</v>
      </c>
      <c r="AE231" s="269">
        <v>0</v>
      </c>
      <c r="AF231" s="269">
        <v>-500</v>
      </c>
      <c r="AG231" s="269">
        <v>0</v>
      </c>
      <c r="AH231" s="269">
        <v>-500</v>
      </c>
      <c r="AI231" s="269">
        <v>-271.64520739</v>
      </c>
      <c r="AJ231" s="269">
        <v>-500</v>
      </c>
      <c r="AK231" s="269">
        <v>-500</v>
      </c>
      <c r="AL231" s="269">
        <v>0</v>
      </c>
      <c r="AM231" s="269">
        <v>-500</v>
      </c>
      <c r="AN231" s="269">
        <v>-271.64520739</v>
      </c>
      <c r="AO231" s="269">
        <v>0</v>
      </c>
      <c r="AP231" s="269">
        <v>0</v>
      </c>
      <c r="AQ231" s="269">
        <v>-136.36363635999999</v>
      </c>
      <c r="AR231" s="269">
        <v>-500</v>
      </c>
      <c r="AS231" s="269">
        <v>-500</v>
      </c>
      <c r="AT231" s="269">
        <v>-500</v>
      </c>
      <c r="AU231" s="269">
        <v>-500</v>
      </c>
      <c r="AV231" s="269">
        <v>-135.28157102</v>
      </c>
      <c r="AW231" s="269">
        <v>0</v>
      </c>
      <c r="AX231" s="269">
        <v>-203.46338919999999</v>
      </c>
      <c r="AY231" s="269">
        <v>-500</v>
      </c>
      <c r="AZ231" s="269">
        <v>-500</v>
      </c>
      <c r="BA231" s="269">
        <v>-500</v>
      </c>
      <c r="BB231" s="269">
        <v>-500</v>
      </c>
      <c r="BC231" s="269">
        <v>-500</v>
      </c>
      <c r="BD231" s="269">
        <v>-239.85612499999999</v>
      </c>
      <c r="BE231" s="493">
        <f t="shared" si="391"/>
        <v>-323.54517237903229</v>
      </c>
      <c r="BF231" s="494">
        <f t="shared" si="392"/>
        <v>-331.78729352678573</v>
      </c>
      <c r="BG231" s="273">
        <f t="shared" si="389"/>
        <v>-10029.900343750001</v>
      </c>
      <c r="BH231" s="273">
        <v>0</v>
      </c>
      <c r="BI231" s="274">
        <f t="shared" si="393"/>
        <v>-10029.900343750001</v>
      </c>
      <c r="BJ231" s="275">
        <f t="shared" si="394"/>
        <v>0</v>
      </c>
      <c r="CG231" s="192"/>
      <c r="CH231" s="198">
        <v>4</v>
      </c>
      <c r="CI231" s="199">
        <f t="shared" si="395"/>
        <v>-60330.199278565895</v>
      </c>
      <c r="CJ231" s="199">
        <f t="shared" si="396"/>
        <v>-60513.785299979267</v>
      </c>
      <c r="CK231" s="199">
        <f t="shared" si="397"/>
        <v>-60647.251374691346</v>
      </c>
      <c r="CL231" s="199">
        <f t="shared" si="398"/>
        <v>-61535.906281932206</v>
      </c>
      <c r="CM231" s="199">
        <f t="shared" si="399"/>
        <v>-61600.310485158196</v>
      </c>
      <c r="CN231" s="199">
        <f t="shared" si="400"/>
        <v>-63154.899401554729</v>
      </c>
      <c r="CO231" s="199">
        <f t="shared" si="401"/>
        <v>-61908.303604780718</v>
      </c>
      <c r="CP231" s="199">
        <f t="shared" si="402"/>
        <v>-63396.460026898072</v>
      </c>
      <c r="CQ231" s="199">
        <f t="shared" si="403"/>
        <v>-63023.864230124062</v>
      </c>
      <c r="CR231" s="199">
        <f t="shared" si="404"/>
        <v>-63762.686344608897</v>
      </c>
      <c r="CS231" s="199">
        <f t="shared" si="405"/>
        <v>-63427.926370352594</v>
      </c>
      <c r="CT231" s="199">
        <f t="shared" si="406"/>
        <v>-63929.330573578583</v>
      </c>
      <c r="CU231" s="199">
        <f t="shared" si="407"/>
        <v>-65290.767000529995</v>
      </c>
      <c r="CV231" s="199">
        <f t="shared" si="408"/>
        <v>-64399.825208095077</v>
      </c>
      <c r="CW231" s="199">
        <f t="shared" si="409"/>
        <v>-64901.229411321066</v>
      </c>
      <c r="CX231" s="199">
        <f t="shared" si="410"/>
        <v>-66196.233343993299</v>
      </c>
      <c r="CY231" s="199">
        <f t="shared" si="411"/>
        <v>-65322.233343993299</v>
      </c>
      <c r="CZ231" s="199">
        <f t="shared" si="412"/>
        <v>-65265.134372156303</v>
      </c>
      <c r="DA231" s="199">
        <f t="shared" si="413"/>
        <v>-65367.374397900014</v>
      </c>
      <c r="DB231" s="199">
        <f t="shared" si="414"/>
        <v>-65868.778601126003</v>
      </c>
      <c r="DC231" s="199">
        <f t="shared" si="415"/>
        <v>-66170.600715610839</v>
      </c>
      <c r="DD231" s="199">
        <f t="shared" si="416"/>
        <v>-66035.422830095675</v>
      </c>
      <c r="DE231" s="199">
        <f t="shared" si="417"/>
        <v>-66893.426762767893</v>
      </c>
      <c r="DF231" s="199">
        <f t="shared" si="418"/>
        <v>-67313.484970332953</v>
      </c>
      <c r="DG231" s="199">
        <f t="shared" si="419"/>
        <v>-67512.971553430369</v>
      </c>
      <c r="DH231" s="199">
        <f t="shared" si="420"/>
        <v>-68068.112140858109</v>
      </c>
      <c r="DI231" s="199">
        <f t="shared" si="421"/>
        <v>-68806.934255342945</v>
      </c>
      <c r="DJ231" s="199">
        <f t="shared" si="422"/>
        <v>-68434.33845856892</v>
      </c>
      <c r="DK231" s="199">
        <f t="shared" si="423"/>
        <v>-68736.160573053756</v>
      </c>
      <c r="DL231" s="199">
        <f t="shared" si="424"/>
        <v>-68838.400598797452</v>
      </c>
      <c r="DM231" s="199">
        <f t="shared" si="425"/>
        <v>-70241.58846003229</v>
      </c>
      <c r="DN231" s="180"/>
    </row>
    <row r="232" spans="2:118" ht="15.4" x14ac:dyDescent="0.45">
      <c r="B232" s="246"/>
      <c r="C232" s="251"/>
      <c r="D232" s="312"/>
      <c r="E232" s="312"/>
      <c r="F232" s="312"/>
      <c r="G232" s="312"/>
      <c r="H232" s="312"/>
      <c r="I232" s="312"/>
      <c r="J232" s="312"/>
      <c r="K232" s="312"/>
      <c r="L232" s="312"/>
      <c r="M232" s="312"/>
      <c r="N232" s="312"/>
      <c r="O232" s="312"/>
      <c r="P232" s="39"/>
      <c r="Q232" s="247"/>
      <c r="X232" s="246"/>
      <c r="Y232" s="268">
        <v>5</v>
      </c>
      <c r="Z232" s="269">
        <v>-500</v>
      </c>
      <c r="AA232" s="269">
        <v>-500</v>
      </c>
      <c r="AB232" s="269">
        <v>-500</v>
      </c>
      <c r="AC232" s="269">
        <v>-500</v>
      </c>
      <c r="AD232" s="269">
        <v>-500</v>
      </c>
      <c r="AE232" s="269">
        <v>-500</v>
      </c>
      <c r="AF232" s="269">
        <v>-500</v>
      </c>
      <c r="AG232" s="269">
        <v>-500</v>
      </c>
      <c r="AH232" s="269">
        <v>-500</v>
      </c>
      <c r="AI232" s="269">
        <v>-500</v>
      </c>
      <c r="AJ232" s="269">
        <v>-500</v>
      </c>
      <c r="AK232" s="269">
        <v>-500</v>
      </c>
      <c r="AL232" s="269">
        <v>-500</v>
      </c>
      <c r="AM232" s="269">
        <v>-500</v>
      </c>
      <c r="AN232" s="269">
        <v>0</v>
      </c>
      <c r="AO232" s="269">
        <v>-500</v>
      </c>
      <c r="AP232" s="269">
        <v>0</v>
      </c>
      <c r="AQ232" s="269">
        <v>-500</v>
      </c>
      <c r="AR232" s="269">
        <v>-500</v>
      </c>
      <c r="AS232" s="269">
        <v>-500</v>
      </c>
      <c r="AT232" s="269">
        <v>-500</v>
      </c>
      <c r="AU232" s="269">
        <v>0</v>
      </c>
      <c r="AV232" s="269">
        <v>0</v>
      </c>
      <c r="AW232" s="269">
        <v>-500</v>
      </c>
      <c r="AX232" s="269">
        <v>-500</v>
      </c>
      <c r="AY232" s="269">
        <v>-500</v>
      </c>
      <c r="AZ232" s="269">
        <v>-500</v>
      </c>
      <c r="BA232" s="269">
        <v>-500</v>
      </c>
      <c r="BB232" s="269">
        <v>-500</v>
      </c>
      <c r="BC232" s="269">
        <v>-271.64520739</v>
      </c>
      <c r="BD232" s="269">
        <v>-500</v>
      </c>
      <c r="BE232" s="493">
        <f t="shared" si="391"/>
        <v>-428.11758733516132</v>
      </c>
      <c r="BF232" s="494">
        <f t="shared" si="392"/>
        <v>-438.27304312107145</v>
      </c>
      <c r="BG232" s="273">
        <f t="shared" si="389"/>
        <v>-13271.64520739</v>
      </c>
      <c r="BH232" s="273">
        <v>0</v>
      </c>
      <c r="BI232" s="274">
        <f t="shared" si="393"/>
        <v>-13271.64520739</v>
      </c>
      <c r="BJ232" s="275">
        <f t="shared" si="394"/>
        <v>0</v>
      </c>
      <c r="CG232" s="192"/>
      <c r="CH232" s="198">
        <v>5</v>
      </c>
      <c r="CI232" s="199">
        <f t="shared" si="395"/>
        <v>-59893.199278565895</v>
      </c>
      <c r="CJ232" s="199">
        <f t="shared" si="396"/>
        <v>-60076.785299979267</v>
      </c>
      <c r="CK232" s="199">
        <f t="shared" si="397"/>
        <v>-60210.251374691346</v>
      </c>
      <c r="CL232" s="199">
        <f t="shared" si="398"/>
        <v>-61098.906281932206</v>
      </c>
      <c r="CM232" s="199">
        <f t="shared" si="399"/>
        <v>-61163.310485158196</v>
      </c>
      <c r="CN232" s="199">
        <f t="shared" si="400"/>
        <v>-62717.899401554729</v>
      </c>
      <c r="CO232" s="199">
        <f t="shared" si="401"/>
        <v>-61471.303604780718</v>
      </c>
      <c r="CP232" s="199">
        <f t="shared" si="402"/>
        <v>-62959.460026898072</v>
      </c>
      <c r="CQ232" s="199">
        <f t="shared" si="403"/>
        <v>-62586.864230124062</v>
      </c>
      <c r="CR232" s="199">
        <f t="shared" si="404"/>
        <v>-63325.686344608897</v>
      </c>
      <c r="CS232" s="199">
        <f t="shared" si="405"/>
        <v>-62990.926370352594</v>
      </c>
      <c r="CT232" s="199">
        <f t="shared" si="406"/>
        <v>-63492.330573578583</v>
      </c>
      <c r="CU232" s="199">
        <f t="shared" si="407"/>
        <v>-64853.767000529995</v>
      </c>
      <c r="CV232" s="199">
        <f t="shared" si="408"/>
        <v>-63962.825208095077</v>
      </c>
      <c r="CW232" s="199">
        <f t="shared" si="409"/>
        <v>-64901.229411321066</v>
      </c>
      <c r="CX232" s="199">
        <f t="shared" si="410"/>
        <v>-65759.233343993299</v>
      </c>
      <c r="CY232" s="199">
        <f t="shared" si="411"/>
        <v>-65322.233343993299</v>
      </c>
      <c r="CZ232" s="199">
        <f t="shared" si="412"/>
        <v>-64828.134372156303</v>
      </c>
      <c r="DA232" s="199">
        <f t="shared" si="413"/>
        <v>-64930.374397900014</v>
      </c>
      <c r="DB232" s="199">
        <f t="shared" si="414"/>
        <v>-65431.778601126003</v>
      </c>
      <c r="DC232" s="199">
        <f t="shared" si="415"/>
        <v>-65733.600715610839</v>
      </c>
      <c r="DD232" s="199">
        <f t="shared" si="416"/>
        <v>-66035.422830095675</v>
      </c>
      <c r="DE232" s="199">
        <f t="shared" si="417"/>
        <v>-66893.426762767893</v>
      </c>
      <c r="DF232" s="199">
        <f t="shared" si="418"/>
        <v>-66876.484970332953</v>
      </c>
      <c r="DG232" s="199">
        <f t="shared" si="419"/>
        <v>-67075.971553430369</v>
      </c>
      <c r="DH232" s="199">
        <f t="shared" si="420"/>
        <v>-67631.112140858109</v>
      </c>
      <c r="DI232" s="199">
        <f t="shared" si="421"/>
        <v>-68369.934255342945</v>
      </c>
      <c r="DJ232" s="199">
        <f t="shared" si="422"/>
        <v>-67997.33845856892</v>
      </c>
      <c r="DK232" s="199">
        <f t="shared" si="423"/>
        <v>-68299.160573053756</v>
      </c>
      <c r="DL232" s="199">
        <f t="shared" si="424"/>
        <v>-68600.982687538592</v>
      </c>
      <c r="DM232" s="199">
        <f t="shared" si="425"/>
        <v>-69804.58846003229</v>
      </c>
      <c r="DN232" s="180"/>
    </row>
    <row r="233" spans="2:118" ht="15.4" x14ac:dyDescent="0.45">
      <c r="B233" s="246"/>
      <c r="C233" s="313" t="s">
        <v>148</v>
      </c>
      <c r="D233" s="312"/>
      <c r="E233" s="312"/>
      <c r="F233" s="312"/>
      <c r="G233" s="312"/>
      <c r="H233" s="312"/>
      <c r="I233" s="312"/>
      <c r="J233" s="312"/>
      <c r="K233" s="312"/>
      <c r="L233" s="312"/>
      <c r="M233" s="312"/>
      <c r="N233" s="312"/>
      <c r="O233" s="312"/>
      <c r="P233" s="39"/>
      <c r="Q233" s="247"/>
      <c r="X233" s="246"/>
      <c r="Y233" s="268">
        <v>6</v>
      </c>
      <c r="Z233" s="269">
        <v>0</v>
      </c>
      <c r="AA233" s="269">
        <v>0</v>
      </c>
      <c r="AB233" s="269">
        <v>0</v>
      </c>
      <c r="AC233" s="269">
        <v>-500</v>
      </c>
      <c r="AD233" s="269">
        <v>-500</v>
      </c>
      <c r="AE233" s="269">
        <v>-500</v>
      </c>
      <c r="AF233" s="269">
        <v>0</v>
      </c>
      <c r="AG233" s="269">
        <v>0</v>
      </c>
      <c r="AH233" s="269">
        <v>-500</v>
      </c>
      <c r="AI233" s="269">
        <v>-500</v>
      </c>
      <c r="AJ233" s="269">
        <v>-271.64520739</v>
      </c>
      <c r="AK233" s="269">
        <v>-500</v>
      </c>
      <c r="AL233" s="269">
        <v>0</v>
      </c>
      <c r="AM233" s="269">
        <v>-271.64520739</v>
      </c>
      <c r="AN233" s="269">
        <v>0</v>
      </c>
      <c r="AO233" s="269">
        <v>-500</v>
      </c>
      <c r="AP233" s="269">
        <v>0</v>
      </c>
      <c r="AQ233" s="269">
        <v>-500</v>
      </c>
      <c r="AR233" s="269">
        <v>0</v>
      </c>
      <c r="AS233" s="269">
        <v>-500</v>
      </c>
      <c r="AT233" s="269">
        <v>-500</v>
      </c>
      <c r="AU233" s="269">
        <v>-500</v>
      </c>
      <c r="AV233" s="269">
        <v>0</v>
      </c>
      <c r="AW233" s="269">
        <v>0</v>
      </c>
      <c r="AX233" s="269">
        <v>0</v>
      </c>
      <c r="AY233" s="269">
        <v>0</v>
      </c>
      <c r="AZ233" s="269">
        <v>0</v>
      </c>
      <c r="BA233" s="269">
        <v>0</v>
      </c>
      <c r="BB233" s="269">
        <v>-500</v>
      </c>
      <c r="BC233" s="269">
        <v>-500</v>
      </c>
      <c r="BD233" s="269">
        <v>-500</v>
      </c>
      <c r="BE233" s="493">
        <f t="shared" si="391"/>
        <v>-243.33194886387096</v>
      </c>
      <c r="BF233" s="494">
        <f t="shared" si="392"/>
        <v>-251.54608624214285</v>
      </c>
      <c r="BG233" s="273">
        <f t="shared" si="389"/>
        <v>-7543.29041478</v>
      </c>
      <c r="BH233" s="273">
        <v>0</v>
      </c>
      <c r="BI233" s="274">
        <f t="shared" si="393"/>
        <v>-7543.29041478</v>
      </c>
      <c r="BJ233" s="275">
        <f t="shared" si="394"/>
        <v>0</v>
      </c>
      <c r="CG233" s="192"/>
      <c r="CH233" s="198">
        <v>6</v>
      </c>
      <c r="CI233" s="199">
        <f t="shared" si="395"/>
        <v>-59893.199278565895</v>
      </c>
      <c r="CJ233" s="199">
        <f t="shared" si="396"/>
        <v>-60076.785299979267</v>
      </c>
      <c r="CK233" s="199">
        <f t="shared" si="397"/>
        <v>-60210.251374691346</v>
      </c>
      <c r="CL233" s="199">
        <f t="shared" si="398"/>
        <v>-60661.906281932206</v>
      </c>
      <c r="CM233" s="199">
        <f t="shared" si="399"/>
        <v>-60726.310485158196</v>
      </c>
      <c r="CN233" s="199">
        <f t="shared" si="400"/>
        <v>-62280.899401554729</v>
      </c>
      <c r="CO233" s="199">
        <f t="shared" si="401"/>
        <v>-61471.303604780718</v>
      </c>
      <c r="CP233" s="199">
        <f t="shared" si="402"/>
        <v>-62959.460026898072</v>
      </c>
      <c r="CQ233" s="199">
        <f t="shared" si="403"/>
        <v>-62149.864230124062</v>
      </c>
      <c r="CR233" s="199">
        <f t="shared" si="404"/>
        <v>-62888.686344608897</v>
      </c>
      <c r="CS233" s="199">
        <f t="shared" si="405"/>
        <v>-62753.508459093733</v>
      </c>
      <c r="CT233" s="199">
        <f t="shared" si="406"/>
        <v>-63055.330573578583</v>
      </c>
      <c r="CU233" s="199">
        <f t="shared" si="407"/>
        <v>-64853.767000529995</v>
      </c>
      <c r="CV233" s="199">
        <f t="shared" si="408"/>
        <v>-63725.407296836216</v>
      </c>
      <c r="CW233" s="199">
        <f t="shared" si="409"/>
        <v>-64901.229411321066</v>
      </c>
      <c r="CX233" s="199">
        <f t="shared" si="410"/>
        <v>-65322.233343993299</v>
      </c>
      <c r="CY233" s="199">
        <f t="shared" si="411"/>
        <v>-65322.233343993299</v>
      </c>
      <c r="CZ233" s="199">
        <f t="shared" si="412"/>
        <v>-64391.134372156303</v>
      </c>
      <c r="DA233" s="199">
        <f t="shared" si="413"/>
        <v>-64930.374397900014</v>
      </c>
      <c r="DB233" s="199">
        <f t="shared" si="414"/>
        <v>-64994.778601126003</v>
      </c>
      <c r="DC233" s="199">
        <f t="shared" si="415"/>
        <v>-65296.600715610839</v>
      </c>
      <c r="DD233" s="199">
        <f t="shared" si="416"/>
        <v>-65598.422830095675</v>
      </c>
      <c r="DE233" s="199">
        <f t="shared" si="417"/>
        <v>-66893.426762767893</v>
      </c>
      <c r="DF233" s="199">
        <f t="shared" si="418"/>
        <v>-66876.484970332953</v>
      </c>
      <c r="DG233" s="199">
        <f t="shared" si="419"/>
        <v>-67075.971553430369</v>
      </c>
      <c r="DH233" s="199">
        <f t="shared" si="420"/>
        <v>-67631.112140858109</v>
      </c>
      <c r="DI233" s="199">
        <f t="shared" si="421"/>
        <v>-68369.934255342945</v>
      </c>
      <c r="DJ233" s="199">
        <f t="shared" si="422"/>
        <v>-67997.33845856892</v>
      </c>
      <c r="DK233" s="199">
        <f t="shared" si="423"/>
        <v>-67862.160573053756</v>
      </c>
      <c r="DL233" s="199">
        <f t="shared" si="424"/>
        <v>-68163.982687538592</v>
      </c>
      <c r="DM233" s="199">
        <f t="shared" si="425"/>
        <v>-69367.58846003229</v>
      </c>
      <c r="DN233" s="180"/>
    </row>
    <row r="234" spans="2:118" ht="15.75" thickBot="1" x14ac:dyDescent="0.5">
      <c r="B234" s="246"/>
      <c r="C234" s="314" t="s">
        <v>149</v>
      </c>
      <c r="D234" s="312"/>
      <c r="E234" s="312"/>
      <c r="F234" s="312"/>
      <c r="G234" s="312"/>
      <c r="H234" s="312"/>
      <c r="I234" s="312"/>
      <c r="J234" s="312"/>
      <c r="K234" s="312"/>
      <c r="L234" s="312"/>
      <c r="M234" s="312"/>
      <c r="N234" s="312"/>
      <c r="O234" s="312"/>
      <c r="P234" s="39"/>
      <c r="Q234" s="247"/>
      <c r="X234" s="246"/>
      <c r="Y234" s="268">
        <v>7</v>
      </c>
      <c r="Z234" s="269">
        <v>0</v>
      </c>
      <c r="AA234" s="269">
        <v>500</v>
      </c>
      <c r="AB234" s="269">
        <v>496.19112999999999</v>
      </c>
      <c r="AC234" s="269">
        <v>0</v>
      </c>
      <c r="AD234" s="269">
        <v>0</v>
      </c>
      <c r="AE234" s="269">
        <v>0</v>
      </c>
      <c r="AF234" s="269">
        <v>0</v>
      </c>
      <c r="AG234" s="269">
        <v>0</v>
      </c>
      <c r="AH234" s="269">
        <v>0</v>
      </c>
      <c r="AI234" s="269">
        <v>0</v>
      </c>
      <c r="AJ234" s="269">
        <v>0</v>
      </c>
      <c r="AK234" s="269">
        <v>0</v>
      </c>
      <c r="AL234" s="269">
        <v>0</v>
      </c>
      <c r="AM234" s="269">
        <v>0</v>
      </c>
      <c r="AN234" s="269">
        <v>0</v>
      </c>
      <c r="AO234" s="269">
        <v>0</v>
      </c>
      <c r="AP234" s="269">
        <v>0</v>
      </c>
      <c r="AQ234" s="269">
        <v>0</v>
      </c>
      <c r="AR234" s="269">
        <v>0</v>
      </c>
      <c r="AS234" s="269">
        <v>0</v>
      </c>
      <c r="AT234" s="269">
        <v>0</v>
      </c>
      <c r="AU234" s="269">
        <v>0</v>
      </c>
      <c r="AV234" s="269">
        <v>0</v>
      </c>
      <c r="AW234" s="269">
        <v>500</v>
      </c>
      <c r="AX234" s="269">
        <v>500</v>
      </c>
      <c r="AY234" s="269">
        <v>0</v>
      </c>
      <c r="AZ234" s="269">
        <v>0</v>
      </c>
      <c r="BA234" s="269">
        <v>0</v>
      </c>
      <c r="BB234" s="269">
        <v>0</v>
      </c>
      <c r="BC234" s="269">
        <v>0</v>
      </c>
      <c r="BD234" s="269">
        <v>0</v>
      </c>
      <c r="BE234" s="493">
        <f t="shared" si="391"/>
        <v>64.39326225806451</v>
      </c>
      <c r="BF234" s="494">
        <f t="shared" si="392"/>
        <v>71.292540357142855</v>
      </c>
      <c r="BG234" s="273">
        <f t="shared" si="389"/>
        <v>1996.1911299999999</v>
      </c>
      <c r="BH234" s="273">
        <v>0</v>
      </c>
      <c r="BI234" s="274">
        <f t="shared" si="393"/>
        <v>0</v>
      </c>
      <c r="BJ234" s="275">
        <f t="shared" si="394"/>
        <v>1996.1911299999999</v>
      </c>
      <c r="CG234" s="192"/>
      <c r="CH234" s="198">
        <v>7</v>
      </c>
      <c r="CI234" s="199">
        <f t="shared" si="395"/>
        <v>-59893.199278565895</v>
      </c>
      <c r="CJ234" s="199">
        <f t="shared" si="396"/>
        <v>-60648.867679841969</v>
      </c>
      <c r="CK234" s="199">
        <f t="shared" si="397"/>
        <v>-60777.975779725668</v>
      </c>
      <c r="CL234" s="199">
        <f t="shared" si="398"/>
        <v>-60661.906281932206</v>
      </c>
      <c r="CM234" s="199">
        <f t="shared" si="399"/>
        <v>-60726.310485158196</v>
      </c>
      <c r="CN234" s="199">
        <f t="shared" si="400"/>
        <v>-62280.899401554729</v>
      </c>
      <c r="CO234" s="199">
        <f t="shared" si="401"/>
        <v>-61471.303604780718</v>
      </c>
      <c r="CP234" s="199">
        <f t="shared" si="402"/>
        <v>-62959.460026898072</v>
      </c>
      <c r="CQ234" s="199">
        <f t="shared" si="403"/>
        <v>-62149.864230124062</v>
      </c>
      <c r="CR234" s="199">
        <f t="shared" si="404"/>
        <v>-62888.686344608897</v>
      </c>
      <c r="CS234" s="199">
        <f t="shared" si="405"/>
        <v>-62753.508459093733</v>
      </c>
      <c r="CT234" s="199">
        <f t="shared" si="406"/>
        <v>-63055.330573578583</v>
      </c>
      <c r="CU234" s="199">
        <f t="shared" si="407"/>
        <v>-64853.767000529995</v>
      </c>
      <c r="CV234" s="199">
        <f t="shared" si="408"/>
        <v>-63725.407296836216</v>
      </c>
      <c r="CW234" s="199">
        <f t="shared" si="409"/>
        <v>-64901.229411321066</v>
      </c>
      <c r="CX234" s="199">
        <f t="shared" si="410"/>
        <v>-65322.233343993299</v>
      </c>
      <c r="CY234" s="199">
        <f t="shared" si="411"/>
        <v>-65322.233343993299</v>
      </c>
      <c r="CZ234" s="199">
        <f t="shared" si="412"/>
        <v>-64391.134372156303</v>
      </c>
      <c r="DA234" s="199">
        <f t="shared" si="413"/>
        <v>-64930.374397900014</v>
      </c>
      <c r="DB234" s="199">
        <f t="shared" si="414"/>
        <v>-64994.778601126003</v>
      </c>
      <c r="DC234" s="199">
        <f t="shared" si="415"/>
        <v>-65296.600715610839</v>
      </c>
      <c r="DD234" s="199">
        <f t="shared" si="416"/>
        <v>-65598.422830095675</v>
      </c>
      <c r="DE234" s="199">
        <f t="shared" si="417"/>
        <v>-66893.426762767893</v>
      </c>
      <c r="DF234" s="199">
        <f t="shared" si="418"/>
        <v>-67448.567350195648</v>
      </c>
      <c r="DG234" s="199">
        <f t="shared" si="419"/>
        <v>-67648.053933293064</v>
      </c>
      <c r="DH234" s="199">
        <f t="shared" si="420"/>
        <v>-67631.112140858109</v>
      </c>
      <c r="DI234" s="199">
        <f t="shared" si="421"/>
        <v>-68369.934255342945</v>
      </c>
      <c r="DJ234" s="199">
        <f t="shared" si="422"/>
        <v>-67997.33845856892</v>
      </c>
      <c r="DK234" s="199">
        <f t="shared" si="423"/>
        <v>-67862.160573053756</v>
      </c>
      <c r="DL234" s="199">
        <f t="shared" si="424"/>
        <v>-68163.982687538592</v>
      </c>
      <c r="DM234" s="199">
        <f t="shared" si="425"/>
        <v>-69367.58846003229</v>
      </c>
      <c r="DN234" s="180"/>
    </row>
    <row r="235" spans="2:118" ht="15.75" thickBot="1" x14ac:dyDescent="0.5">
      <c r="B235" s="246"/>
      <c r="C235" s="251"/>
      <c r="D235" s="315">
        <f>D239-D237</f>
        <v>22.14</v>
      </c>
      <c r="E235" s="315">
        <f t="shared" ref="E235:O235" si="426">E239-E237</f>
        <v>20.18</v>
      </c>
      <c r="F235" s="315">
        <f t="shared" si="426"/>
        <v>22.14</v>
      </c>
      <c r="G235" s="315">
        <f t="shared" si="426"/>
        <v>21.43</v>
      </c>
      <c r="H235" s="315">
        <f t="shared" si="426"/>
        <v>22.14</v>
      </c>
      <c r="I235" s="315">
        <f t="shared" si="426"/>
        <v>21.43</v>
      </c>
      <c r="J235" s="315">
        <f t="shared" si="426"/>
        <v>22.14</v>
      </c>
      <c r="K235" s="315">
        <f t="shared" si="426"/>
        <v>22.14</v>
      </c>
      <c r="L235" s="315">
        <f t="shared" si="426"/>
        <v>21.43</v>
      </c>
      <c r="M235" s="315">
        <f t="shared" si="426"/>
        <v>22.14</v>
      </c>
      <c r="N235" s="315">
        <f t="shared" si="426"/>
        <v>21.43</v>
      </c>
      <c r="O235" s="315">
        <f t="shared" si="426"/>
        <v>22.14</v>
      </c>
      <c r="P235" s="39"/>
      <c r="Q235" s="247"/>
      <c r="R235" s="215"/>
      <c r="S235" s="216" t="s">
        <v>150</v>
      </c>
      <c r="T235" s="217"/>
      <c r="U235" s="217"/>
      <c r="V235" s="218"/>
      <c r="X235" s="246"/>
      <c r="Y235" s="268">
        <v>8</v>
      </c>
      <c r="Z235" s="269">
        <v>-271.64520739</v>
      </c>
      <c r="AA235" s="269">
        <v>496.19112999999999</v>
      </c>
      <c r="AB235" s="269">
        <v>0</v>
      </c>
      <c r="AC235" s="269">
        <v>0</v>
      </c>
      <c r="AD235" s="269">
        <v>0</v>
      </c>
      <c r="AE235" s="269">
        <v>0</v>
      </c>
      <c r="AF235" s="269">
        <v>0</v>
      </c>
      <c r="AG235" s="269">
        <v>-271.64520739</v>
      </c>
      <c r="AH235" s="269">
        <v>0</v>
      </c>
      <c r="AI235" s="269">
        <v>0</v>
      </c>
      <c r="AJ235" s="269">
        <v>0</v>
      </c>
      <c r="AK235" s="269">
        <v>0</v>
      </c>
      <c r="AL235" s="269">
        <v>-500</v>
      </c>
      <c r="AM235" s="269">
        <v>0</v>
      </c>
      <c r="AN235" s="269">
        <v>0</v>
      </c>
      <c r="AO235" s="269">
        <v>0</v>
      </c>
      <c r="AP235" s="269">
        <v>0</v>
      </c>
      <c r="AQ235" s="269">
        <v>0</v>
      </c>
      <c r="AR235" s="269">
        <v>0</v>
      </c>
      <c r="AS235" s="269">
        <v>0</v>
      </c>
      <c r="AT235" s="269">
        <v>0</v>
      </c>
      <c r="AU235" s="269">
        <v>0</v>
      </c>
      <c r="AV235" s="269">
        <v>0</v>
      </c>
      <c r="AW235" s="269">
        <v>-500</v>
      </c>
      <c r="AX235" s="269">
        <v>0</v>
      </c>
      <c r="AY235" s="269">
        <v>-500</v>
      </c>
      <c r="AZ235" s="269">
        <v>-500</v>
      </c>
      <c r="BA235" s="269">
        <v>-500</v>
      </c>
      <c r="BB235" s="269">
        <v>0</v>
      </c>
      <c r="BC235" s="269">
        <v>0</v>
      </c>
      <c r="BD235" s="269">
        <v>0</v>
      </c>
      <c r="BE235" s="493">
        <f t="shared" si="391"/>
        <v>-82.164493057419349</v>
      </c>
      <c r="BF235" s="494">
        <f t="shared" si="392"/>
        <v>-81.266217049642847</v>
      </c>
      <c r="BG235" s="273">
        <f t="shared" ref="BG235:BG250" si="427">(SUMIF($Z$227:$BD$227,"Sat",$Z235:$BD235)+SUMIF($Z$227:$BD$227,"Sun",$Z235:$BD235))</f>
        <v>-1043.29041478</v>
      </c>
      <c r="BH235" s="273">
        <f t="shared" ref="BH235:BH250" si="428">(SUM($Z235:$BD235)-(SUMIF($Z$227:$BD$227,"Sat",$Z235:$BD235)+SUMIF($Z$227:$BD$227,"Sun",$Z235:$BD235)))</f>
        <v>-1503.8088699999998</v>
      </c>
      <c r="BI235" s="274">
        <f t="shared" si="393"/>
        <v>-3043.29041478</v>
      </c>
      <c r="BJ235" s="275">
        <f t="shared" si="394"/>
        <v>496.19112999999999</v>
      </c>
      <c r="CG235" s="192"/>
      <c r="CH235" s="198">
        <v>8</v>
      </c>
      <c r="CI235" s="199">
        <f t="shared" si="395"/>
        <v>-59655.781367307034</v>
      </c>
      <c r="CJ235" s="199">
        <f t="shared" si="396"/>
        <v>-61216.592084876291</v>
      </c>
      <c r="CK235" s="199">
        <f t="shared" si="397"/>
        <v>-60777.975779725668</v>
      </c>
      <c r="CL235" s="199">
        <f t="shared" si="398"/>
        <v>-60661.906281932206</v>
      </c>
      <c r="CM235" s="199">
        <f t="shared" si="399"/>
        <v>-60726.310485158196</v>
      </c>
      <c r="CN235" s="199">
        <f t="shared" si="400"/>
        <v>-62280.899401554729</v>
      </c>
      <c r="CO235" s="199">
        <f t="shared" si="401"/>
        <v>-61471.303604780718</v>
      </c>
      <c r="CP235" s="199">
        <f t="shared" si="402"/>
        <v>-62722.042115639211</v>
      </c>
      <c r="CQ235" s="199">
        <f t="shared" si="403"/>
        <v>-62149.864230124062</v>
      </c>
      <c r="CR235" s="199">
        <f t="shared" si="404"/>
        <v>-62888.686344608897</v>
      </c>
      <c r="CS235" s="199">
        <f t="shared" si="405"/>
        <v>-62753.508459093733</v>
      </c>
      <c r="CT235" s="199">
        <f t="shared" si="406"/>
        <v>-63055.330573578583</v>
      </c>
      <c r="CU235" s="199">
        <f t="shared" si="407"/>
        <v>-64416.767000529995</v>
      </c>
      <c r="CV235" s="199">
        <f t="shared" si="408"/>
        <v>-63725.407296836216</v>
      </c>
      <c r="CW235" s="199">
        <f t="shared" si="409"/>
        <v>-64901.229411321066</v>
      </c>
      <c r="CX235" s="199">
        <f t="shared" si="410"/>
        <v>-65322.233343993299</v>
      </c>
      <c r="CY235" s="199">
        <f t="shared" si="411"/>
        <v>-65322.233343993299</v>
      </c>
      <c r="CZ235" s="199">
        <f t="shared" si="412"/>
        <v>-64391.134372156303</v>
      </c>
      <c r="DA235" s="199">
        <f t="shared" si="413"/>
        <v>-64930.374397900014</v>
      </c>
      <c r="DB235" s="199">
        <f t="shared" si="414"/>
        <v>-64994.778601126003</v>
      </c>
      <c r="DC235" s="199">
        <f t="shared" si="415"/>
        <v>-65296.600715610839</v>
      </c>
      <c r="DD235" s="199">
        <f t="shared" si="416"/>
        <v>-65598.422830095675</v>
      </c>
      <c r="DE235" s="199">
        <f t="shared" si="417"/>
        <v>-66893.426762767893</v>
      </c>
      <c r="DF235" s="199">
        <f t="shared" si="418"/>
        <v>-67011.567350195648</v>
      </c>
      <c r="DG235" s="199">
        <f t="shared" si="419"/>
        <v>-67648.053933293064</v>
      </c>
      <c r="DH235" s="199">
        <f t="shared" si="420"/>
        <v>-67194.112140858109</v>
      </c>
      <c r="DI235" s="199">
        <f t="shared" si="421"/>
        <v>-67932.934255342945</v>
      </c>
      <c r="DJ235" s="199">
        <f t="shared" si="422"/>
        <v>-67560.33845856892</v>
      </c>
      <c r="DK235" s="199">
        <f t="shared" si="423"/>
        <v>-67862.160573053756</v>
      </c>
      <c r="DL235" s="199">
        <f t="shared" si="424"/>
        <v>-68163.982687538592</v>
      </c>
      <c r="DM235" s="199">
        <f t="shared" si="425"/>
        <v>-69367.58846003229</v>
      </c>
      <c r="DN235" s="180"/>
    </row>
    <row r="236" spans="2:118" ht="15.4" x14ac:dyDescent="0.45">
      <c r="B236" s="246"/>
      <c r="C236" s="314" t="s">
        <v>151</v>
      </c>
      <c r="D236" s="256"/>
      <c r="E236" s="256"/>
      <c r="F236" s="256"/>
      <c r="G236" s="316"/>
      <c r="H236" s="312"/>
      <c r="I236" s="312"/>
      <c r="J236" s="312"/>
      <c r="K236" s="312"/>
      <c r="L236" s="312"/>
      <c r="M236" s="312"/>
      <c r="N236" s="312"/>
      <c r="O236" s="312"/>
      <c r="P236" s="39"/>
      <c r="Q236" s="247"/>
      <c r="R236" s="219">
        <f>BL380</f>
        <v>0</v>
      </c>
      <c r="S236" s="220" t="s">
        <v>124</v>
      </c>
      <c r="T236" s="221"/>
      <c r="U236" s="221"/>
      <c r="V236" s="222"/>
      <c r="X236" s="246"/>
      <c r="Y236" s="268">
        <v>9</v>
      </c>
      <c r="Z236" s="269">
        <v>-500</v>
      </c>
      <c r="AA236" s="269">
        <v>-500</v>
      </c>
      <c r="AB236" s="269">
        <v>-335.49876419999998</v>
      </c>
      <c r="AC236" s="269">
        <v>0</v>
      </c>
      <c r="AD236" s="269">
        <v>496.19112999999999</v>
      </c>
      <c r="AE236" s="269">
        <v>0</v>
      </c>
      <c r="AF236" s="269">
        <v>496.19112999999999</v>
      </c>
      <c r="AG236" s="269">
        <v>-500</v>
      </c>
      <c r="AH236" s="269">
        <v>0</v>
      </c>
      <c r="AI236" s="269">
        <v>0</v>
      </c>
      <c r="AJ236" s="269">
        <v>0</v>
      </c>
      <c r="AK236" s="269">
        <v>0</v>
      </c>
      <c r="AL236" s="269">
        <v>-500</v>
      </c>
      <c r="AM236" s="269">
        <v>0</v>
      </c>
      <c r="AN236" s="269">
        <v>0</v>
      </c>
      <c r="AO236" s="269">
        <v>0</v>
      </c>
      <c r="AP236" s="269">
        <v>0</v>
      </c>
      <c r="AQ236" s="269">
        <v>0</v>
      </c>
      <c r="AR236" s="269">
        <v>-271.64520739</v>
      </c>
      <c r="AS236" s="269">
        <v>0</v>
      </c>
      <c r="AT236" s="269">
        <v>0</v>
      </c>
      <c r="AU236" s="269">
        <v>0</v>
      </c>
      <c r="AV236" s="269">
        <v>0</v>
      </c>
      <c r="AW236" s="269">
        <v>0</v>
      </c>
      <c r="AX236" s="269">
        <v>-500</v>
      </c>
      <c r="AY236" s="269">
        <v>-271.64520739</v>
      </c>
      <c r="AZ236" s="269">
        <v>-271.64520739</v>
      </c>
      <c r="BA236" s="269">
        <v>0</v>
      </c>
      <c r="BB236" s="269">
        <v>0</v>
      </c>
      <c r="BC236" s="269">
        <v>0</v>
      </c>
      <c r="BD236" s="269">
        <v>-500</v>
      </c>
      <c r="BE236" s="493">
        <f t="shared" si="391"/>
        <v>-101.87264923774194</v>
      </c>
      <c r="BF236" s="494">
        <f t="shared" si="392"/>
        <v>-77.07329022750001</v>
      </c>
      <c r="BG236" s="273">
        <f t="shared" si="427"/>
        <v>-503.80887000000001</v>
      </c>
      <c r="BH236" s="273">
        <f t="shared" si="428"/>
        <v>-2654.2432563700004</v>
      </c>
      <c r="BI236" s="274">
        <f t="shared" si="393"/>
        <v>-4150.4343863699996</v>
      </c>
      <c r="BJ236" s="275">
        <f t="shared" si="394"/>
        <v>992.38225999999997</v>
      </c>
      <c r="CG236" s="192"/>
      <c r="CH236" s="198">
        <v>9</v>
      </c>
      <c r="CI236" s="199">
        <f t="shared" si="395"/>
        <v>-59218.781367307034</v>
      </c>
      <c r="CJ236" s="199">
        <f t="shared" si="396"/>
        <v>-60779.592084876291</v>
      </c>
      <c r="CK236" s="199">
        <f t="shared" si="397"/>
        <v>-60484.749859814867</v>
      </c>
      <c r="CL236" s="199">
        <f t="shared" si="398"/>
        <v>-60661.906281932206</v>
      </c>
      <c r="CM236" s="199">
        <f t="shared" si="399"/>
        <v>-61294.034890192517</v>
      </c>
      <c r="CN236" s="199">
        <f t="shared" si="400"/>
        <v>-62280.899401554729</v>
      </c>
      <c r="CO236" s="199">
        <f t="shared" si="401"/>
        <v>-62039.02800981504</v>
      </c>
      <c r="CP236" s="199">
        <f t="shared" si="402"/>
        <v>-62285.042115639211</v>
      </c>
      <c r="CQ236" s="199">
        <f t="shared" si="403"/>
        <v>-62149.864230124062</v>
      </c>
      <c r="CR236" s="199">
        <f t="shared" si="404"/>
        <v>-62888.686344608897</v>
      </c>
      <c r="CS236" s="199">
        <f t="shared" si="405"/>
        <v>-62753.508459093733</v>
      </c>
      <c r="CT236" s="199">
        <f t="shared" si="406"/>
        <v>-63055.330573578583</v>
      </c>
      <c r="CU236" s="199">
        <f t="shared" si="407"/>
        <v>-63979.767000529995</v>
      </c>
      <c r="CV236" s="199">
        <f t="shared" si="408"/>
        <v>-63725.407296836216</v>
      </c>
      <c r="CW236" s="199">
        <f t="shared" si="409"/>
        <v>-64901.229411321066</v>
      </c>
      <c r="CX236" s="199">
        <f t="shared" si="410"/>
        <v>-65322.233343993299</v>
      </c>
      <c r="CY236" s="199">
        <f t="shared" si="411"/>
        <v>-65322.233343993299</v>
      </c>
      <c r="CZ236" s="199">
        <f t="shared" si="412"/>
        <v>-64391.134372156303</v>
      </c>
      <c r="DA236" s="199">
        <f t="shared" si="413"/>
        <v>-64692.956486641153</v>
      </c>
      <c r="DB236" s="199">
        <f t="shared" si="414"/>
        <v>-64994.778601126003</v>
      </c>
      <c r="DC236" s="199">
        <f t="shared" si="415"/>
        <v>-65296.600715610839</v>
      </c>
      <c r="DD236" s="199">
        <f t="shared" si="416"/>
        <v>-65598.422830095675</v>
      </c>
      <c r="DE236" s="199">
        <f t="shared" si="417"/>
        <v>-66893.426762767893</v>
      </c>
      <c r="DF236" s="199">
        <f t="shared" si="418"/>
        <v>-67011.567350195648</v>
      </c>
      <c r="DG236" s="199">
        <f t="shared" si="419"/>
        <v>-67211.053933293064</v>
      </c>
      <c r="DH236" s="199">
        <f t="shared" si="420"/>
        <v>-66956.694229599249</v>
      </c>
      <c r="DI236" s="199">
        <f t="shared" si="421"/>
        <v>-67695.516344084084</v>
      </c>
      <c r="DJ236" s="199">
        <f t="shared" si="422"/>
        <v>-67560.33845856892</v>
      </c>
      <c r="DK236" s="199">
        <f t="shared" si="423"/>
        <v>-67862.160573053756</v>
      </c>
      <c r="DL236" s="199">
        <f t="shared" si="424"/>
        <v>-68163.982687538592</v>
      </c>
      <c r="DM236" s="199">
        <f t="shared" si="425"/>
        <v>-68930.58846003229</v>
      </c>
      <c r="DN236" s="180"/>
    </row>
    <row r="237" spans="2:118" ht="15.4" x14ac:dyDescent="0.45">
      <c r="B237" s="246"/>
      <c r="C237" s="251"/>
      <c r="D237" s="315">
        <f>ROUND(2/7*D239,2)</f>
        <v>8.86</v>
      </c>
      <c r="E237" s="315">
        <f t="shared" ref="E237:O237" si="429">ROUND(2/7*E239,2)</f>
        <v>8.07</v>
      </c>
      <c r="F237" s="315">
        <f t="shared" si="429"/>
        <v>8.86</v>
      </c>
      <c r="G237" s="315">
        <f t="shared" si="429"/>
        <v>8.57</v>
      </c>
      <c r="H237" s="315">
        <f t="shared" si="429"/>
        <v>8.86</v>
      </c>
      <c r="I237" s="315">
        <f t="shared" si="429"/>
        <v>8.57</v>
      </c>
      <c r="J237" s="315">
        <f t="shared" si="429"/>
        <v>8.86</v>
      </c>
      <c r="K237" s="315">
        <f t="shared" si="429"/>
        <v>8.86</v>
      </c>
      <c r="L237" s="315">
        <f t="shared" si="429"/>
        <v>8.57</v>
      </c>
      <c r="M237" s="315">
        <f t="shared" si="429"/>
        <v>8.86</v>
      </c>
      <c r="N237" s="315">
        <f t="shared" si="429"/>
        <v>8.57</v>
      </c>
      <c r="O237" s="315">
        <f t="shared" si="429"/>
        <v>8.86</v>
      </c>
      <c r="P237" s="39"/>
      <c r="Q237" s="247"/>
      <c r="R237" s="223">
        <f>BL381</f>
        <v>0</v>
      </c>
      <c r="S237" s="224" t="s">
        <v>125</v>
      </c>
      <c r="T237" s="225"/>
      <c r="U237" s="225"/>
      <c r="V237" s="226"/>
      <c r="X237" s="246"/>
      <c r="Y237" s="268">
        <v>10</v>
      </c>
      <c r="Z237" s="269">
        <v>0</v>
      </c>
      <c r="AA237" s="269">
        <v>-500</v>
      </c>
      <c r="AB237" s="269">
        <v>-500</v>
      </c>
      <c r="AC237" s="269">
        <v>0</v>
      </c>
      <c r="AD237" s="269">
        <v>-500</v>
      </c>
      <c r="AE237" s="269">
        <v>0</v>
      </c>
      <c r="AF237" s="269">
        <v>0</v>
      </c>
      <c r="AG237" s="269">
        <v>-500</v>
      </c>
      <c r="AH237" s="269">
        <v>0</v>
      </c>
      <c r="AI237" s="269">
        <v>0</v>
      </c>
      <c r="AJ237" s="269">
        <v>0</v>
      </c>
      <c r="AK237" s="269">
        <v>0</v>
      </c>
      <c r="AL237" s="269">
        <v>-136.36363635999999</v>
      </c>
      <c r="AM237" s="269">
        <v>0</v>
      </c>
      <c r="AN237" s="269">
        <v>0</v>
      </c>
      <c r="AO237" s="269">
        <v>0</v>
      </c>
      <c r="AP237" s="269">
        <v>0</v>
      </c>
      <c r="AQ237" s="269">
        <v>0</v>
      </c>
      <c r="AR237" s="269">
        <v>0</v>
      </c>
      <c r="AS237" s="269">
        <v>0</v>
      </c>
      <c r="AT237" s="269">
        <v>0</v>
      </c>
      <c r="AU237" s="269">
        <v>0</v>
      </c>
      <c r="AV237" s="269">
        <v>-500</v>
      </c>
      <c r="AW237" s="269">
        <v>0</v>
      </c>
      <c r="AX237" s="269">
        <v>0</v>
      </c>
      <c r="AY237" s="269">
        <v>0</v>
      </c>
      <c r="AZ237" s="269">
        <v>0</v>
      </c>
      <c r="BA237" s="269">
        <v>0</v>
      </c>
      <c r="BB237" s="269">
        <v>0</v>
      </c>
      <c r="BC237" s="269">
        <v>0</v>
      </c>
      <c r="BD237" s="269">
        <v>0</v>
      </c>
      <c r="BE237" s="493">
        <f t="shared" si="391"/>
        <v>-85.043988269677413</v>
      </c>
      <c r="BF237" s="494">
        <f t="shared" si="392"/>
        <v>-94.155844155714277</v>
      </c>
      <c r="BG237" s="273">
        <f t="shared" si="427"/>
        <v>-500</v>
      </c>
      <c r="BH237" s="273">
        <f t="shared" si="428"/>
        <v>-2136.3636363599999</v>
      </c>
      <c r="BI237" s="274">
        <f t="shared" si="393"/>
        <v>-2636.3636363599999</v>
      </c>
      <c r="BJ237" s="275">
        <f t="shared" si="394"/>
        <v>0</v>
      </c>
      <c r="CG237" s="192"/>
      <c r="CH237" s="198">
        <v>10</v>
      </c>
      <c r="CI237" s="199">
        <f t="shared" si="395"/>
        <v>-59218.781367307034</v>
      </c>
      <c r="CJ237" s="199">
        <f t="shared" si="396"/>
        <v>-60342.592084876291</v>
      </c>
      <c r="CK237" s="199">
        <f t="shared" si="397"/>
        <v>-60047.749859814867</v>
      </c>
      <c r="CL237" s="199">
        <f t="shared" si="398"/>
        <v>-60661.906281932206</v>
      </c>
      <c r="CM237" s="199">
        <f t="shared" si="399"/>
        <v>-60857.034890192517</v>
      </c>
      <c r="CN237" s="199">
        <f t="shared" si="400"/>
        <v>-62280.899401554729</v>
      </c>
      <c r="CO237" s="199">
        <f t="shared" si="401"/>
        <v>-62039.02800981504</v>
      </c>
      <c r="CP237" s="199">
        <f t="shared" si="402"/>
        <v>-61848.042115639211</v>
      </c>
      <c r="CQ237" s="199">
        <f t="shared" si="403"/>
        <v>-62149.864230124062</v>
      </c>
      <c r="CR237" s="199">
        <f t="shared" si="404"/>
        <v>-62888.686344608897</v>
      </c>
      <c r="CS237" s="199">
        <f t="shared" si="405"/>
        <v>-62753.508459093733</v>
      </c>
      <c r="CT237" s="199">
        <f t="shared" si="406"/>
        <v>-63055.330573578583</v>
      </c>
      <c r="CU237" s="199">
        <f t="shared" si="407"/>
        <v>-63860.585182351359</v>
      </c>
      <c r="CV237" s="199">
        <f t="shared" si="408"/>
        <v>-63725.407296836216</v>
      </c>
      <c r="CW237" s="199">
        <f t="shared" si="409"/>
        <v>-64901.229411321066</v>
      </c>
      <c r="CX237" s="199">
        <f t="shared" si="410"/>
        <v>-65322.233343993299</v>
      </c>
      <c r="CY237" s="199">
        <f t="shared" si="411"/>
        <v>-65322.233343993299</v>
      </c>
      <c r="CZ237" s="199">
        <f t="shared" si="412"/>
        <v>-64391.134372156303</v>
      </c>
      <c r="DA237" s="199">
        <f t="shared" si="413"/>
        <v>-64692.956486641153</v>
      </c>
      <c r="DB237" s="199">
        <f t="shared" si="414"/>
        <v>-64994.778601126003</v>
      </c>
      <c r="DC237" s="199">
        <f t="shared" si="415"/>
        <v>-65296.600715610839</v>
      </c>
      <c r="DD237" s="199">
        <f t="shared" si="416"/>
        <v>-65598.422830095675</v>
      </c>
      <c r="DE237" s="199">
        <f t="shared" si="417"/>
        <v>-66456.426762767893</v>
      </c>
      <c r="DF237" s="199">
        <f t="shared" si="418"/>
        <v>-67011.567350195648</v>
      </c>
      <c r="DG237" s="199">
        <f t="shared" si="419"/>
        <v>-67211.053933293064</v>
      </c>
      <c r="DH237" s="199">
        <f t="shared" si="420"/>
        <v>-66956.694229599249</v>
      </c>
      <c r="DI237" s="199">
        <f t="shared" si="421"/>
        <v>-67695.516344084084</v>
      </c>
      <c r="DJ237" s="199">
        <f t="shared" si="422"/>
        <v>-67560.33845856892</v>
      </c>
      <c r="DK237" s="199">
        <f t="shared" si="423"/>
        <v>-67862.160573053756</v>
      </c>
      <c r="DL237" s="199">
        <f t="shared" si="424"/>
        <v>-68163.982687538592</v>
      </c>
      <c r="DM237" s="199">
        <f t="shared" si="425"/>
        <v>-68930.58846003229</v>
      </c>
      <c r="DN237" s="180"/>
    </row>
    <row r="238" spans="2:118" ht="15.4" x14ac:dyDescent="0.45">
      <c r="B238" s="246"/>
      <c r="C238" s="314" t="s">
        <v>152</v>
      </c>
      <c r="D238" s="312"/>
      <c r="E238" s="312"/>
      <c r="F238" s="312"/>
      <c r="G238" s="312"/>
      <c r="H238" s="312"/>
      <c r="I238" s="312"/>
      <c r="J238" s="312"/>
      <c r="K238" s="312"/>
      <c r="L238" s="312"/>
      <c r="M238" s="312"/>
      <c r="N238" s="312"/>
      <c r="O238" s="312"/>
      <c r="P238" s="39"/>
      <c r="Q238" s="247"/>
      <c r="R238" s="223"/>
      <c r="S238" s="224"/>
      <c r="T238" s="225"/>
      <c r="U238" s="225"/>
      <c r="V238" s="226"/>
      <c r="X238" s="246"/>
      <c r="Y238" s="268">
        <v>11</v>
      </c>
      <c r="Z238" s="269">
        <v>0</v>
      </c>
      <c r="AA238" s="269">
        <v>0</v>
      </c>
      <c r="AB238" s="269">
        <v>0</v>
      </c>
      <c r="AC238" s="269">
        <v>0</v>
      </c>
      <c r="AD238" s="269">
        <v>-63.853556820000001</v>
      </c>
      <c r="AE238" s="269">
        <v>0</v>
      </c>
      <c r="AF238" s="269">
        <v>-63.853556820000001</v>
      </c>
      <c r="AG238" s="269">
        <v>0</v>
      </c>
      <c r="AH238" s="269">
        <v>0</v>
      </c>
      <c r="AI238" s="269">
        <v>-500</v>
      </c>
      <c r="AJ238" s="269">
        <v>0</v>
      </c>
      <c r="AK238" s="269">
        <v>0</v>
      </c>
      <c r="AL238" s="269">
        <v>0</v>
      </c>
      <c r="AM238" s="269">
        <v>0</v>
      </c>
      <c r="AN238" s="269">
        <v>0</v>
      </c>
      <c r="AO238" s="269">
        <v>0</v>
      </c>
      <c r="AP238" s="269">
        <v>0</v>
      </c>
      <c r="AQ238" s="269">
        <v>0</v>
      </c>
      <c r="AR238" s="269">
        <v>0</v>
      </c>
      <c r="AS238" s="269">
        <v>0</v>
      </c>
      <c r="AT238" s="269">
        <v>0</v>
      </c>
      <c r="AU238" s="269">
        <v>0</v>
      </c>
      <c r="AV238" s="269">
        <v>-500</v>
      </c>
      <c r="AW238" s="269">
        <v>-339.82702556999999</v>
      </c>
      <c r="AX238" s="269">
        <v>-136.36363635999999</v>
      </c>
      <c r="AY238" s="269">
        <v>0</v>
      </c>
      <c r="AZ238" s="269">
        <v>0</v>
      </c>
      <c r="BA238" s="269">
        <v>0</v>
      </c>
      <c r="BB238" s="269">
        <v>0</v>
      </c>
      <c r="BC238" s="269">
        <v>0</v>
      </c>
      <c r="BD238" s="269">
        <v>0</v>
      </c>
      <c r="BE238" s="493">
        <f t="shared" si="391"/>
        <v>-51.738637921612899</v>
      </c>
      <c r="BF238" s="494">
        <f t="shared" si="392"/>
        <v>-57.282063413214281</v>
      </c>
      <c r="BG238" s="273">
        <f t="shared" si="427"/>
        <v>-63.853556820000001</v>
      </c>
      <c r="BH238" s="273">
        <f t="shared" si="428"/>
        <v>-1540.0442187499998</v>
      </c>
      <c r="BI238" s="274">
        <f t="shared" si="393"/>
        <v>-1603.8977755699998</v>
      </c>
      <c r="BJ238" s="275">
        <f t="shared" si="394"/>
        <v>0</v>
      </c>
      <c r="CG238" s="192"/>
      <c r="CH238" s="198">
        <v>11</v>
      </c>
      <c r="CI238" s="199">
        <f t="shared" si="395"/>
        <v>-59218.781367307034</v>
      </c>
      <c r="CJ238" s="199">
        <f t="shared" si="396"/>
        <v>-60342.592084876291</v>
      </c>
      <c r="CK238" s="199">
        <f t="shared" si="397"/>
        <v>-60047.749859814867</v>
      </c>
      <c r="CL238" s="199">
        <f t="shared" si="398"/>
        <v>-60661.906281932206</v>
      </c>
      <c r="CM238" s="199">
        <f t="shared" si="399"/>
        <v>-60801.226881531838</v>
      </c>
      <c r="CN238" s="199">
        <f t="shared" si="400"/>
        <v>-62280.899401554729</v>
      </c>
      <c r="CO238" s="199">
        <f t="shared" si="401"/>
        <v>-61983.220001154361</v>
      </c>
      <c r="CP238" s="199">
        <f t="shared" si="402"/>
        <v>-61848.042115639211</v>
      </c>
      <c r="CQ238" s="199">
        <f t="shared" si="403"/>
        <v>-62149.864230124062</v>
      </c>
      <c r="CR238" s="199">
        <f t="shared" si="404"/>
        <v>-62451.686344608897</v>
      </c>
      <c r="CS238" s="199">
        <f t="shared" si="405"/>
        <v>-62753.508459093733</v>
      </c>
      <c r="CT238" s="199">
        <f t="shared" si="406"/>
        <v>-63055.330573578583</v>
      </c>
      <c r="CU238" s="199">
        <f t="shared" si="407"/>
        <v>-63860.585182351359</v>
      </c>
      <c r="CV238" s="199">
        <f t="shared" si="408"/>
        <v>-63725.407296836216</v>
      </c>
      <c r="CW238" s="199">
        <f t="shared" si="409"/>
        <v>-64901.229411321066</v>
      </c>
      <c r="CX238" s="199">
        <f t="shared" si="410"/>
        <v>-65322.233343993299</v>
      </c>
      <c r="CY238" s="199">
        <f t="shared" si="411"/>
        <v>-65322.233343993299</v>
      </c>
      <c r="CZ238" s="199">
        <f t="shared" si="412"/>
        <v>-64391.134372156303</v>
      </c>
      <c r="DA238" s="199">
        <f t="shared" si="413"/>
        <v>-64692.956486641153</v>
      </c>
      <c r="DB238" s="199">
        <f t="shared" si="414"/>
        <v>-64994.778601126003</v>
      </c>
      <c r="DC238" s="199">
        <f t="shared" si="415"/>
        <v>-65296.600715610839</v>
      </c>
      <c r="DD238" s="199">
        <f t="shared" si="416"/>
        <v>-65598.422830095675</v>
      </c>
      <c r="DE238" s="199">
        <f t="shared" si="417"/>
        <v>-66019.426762767893</v>
      </c>
      <c r="DF238" s="199">
        <f t="shared" si="418"/>
        <v>-66714.558529847462</v>
      </c>
      <c r="DG238" s="199">
        <f t="shared" si="419"/>
        <v>-67091.872115114427</v>
      </c>
      <c r="DH238" s="199">
        <f t="shared" si="420"/>
        <v>-66956.694229599249</v>
      </c>
      <c r="DI238" s="199">
        <f t="shared" si="421"/>
        <v>-67695.516344084084</v>
      </c>
      <c r="DJ238" s="199">
        <f t="shared" si="422"/>
        <v>-67560.33845856892</v>
      </c>
      <c r="DK238" s="199">
        <f t="shared" si="423"/>
        <v>-67862.160573053756</v>
      </c>
      <c r="DL238" s="199">
        <f t="shared" si="424"/>
        <v>-68163.982687538592</v>
      </c>
      <c r="DM238" s="199">
        <f t="shared" si="425"/>
        <v>-68930.58846003229</v>
      </c>
      <c r="DN238" s="180"/>
    </row>
    <row r="239" spans="2:118" ht="15.75" thickBot="1" x14ac:dyDescent="0.5">
      <c r="B239" s="246"/>
      <c r="C239" s="251"/>
      <c r="D239" s="317">
        <v>31</v>
      </c>
      <c r="E239" s="317">
        <v>28.25</v>
      </c>
      <c r="F239" s="317">
        <v>31</v>
      </c>
      <c r="G239" s="317">
        <v>30</v>
      </c>
      <c r="H239" s="317">
        <v>31</v>
      </c>
      <c r="I239" s="317">
        <v>30</v>
      </c>
      <c r="J239" s="317">
        <v>31</v>
      </c>
      <c r="K239" s="317">
        <v>31</v>
      </c>
      <c r="L239" s="317">
        <v>30</v>
      </c>
      <c r="M239" s="317">
        <v>31</v>
      </c>
      <c r="N239" s="317">
        <v>30</v>
      </c>
      <c r="O239" s="317">
        <v>31</v>
      </c>
      <c r="P239" s="39"/>
      <c r="Q239" s="247"/>
      <c r="R239" s="227" t="str">
        <f>IF(CY6&gt;0,"Schedule could Potentially Exceed Storage Capacity. Check Storage Levels","")</f>
        <v>Schedule could Potentially Exceed Storage Capacity. Check Storage Levels</v>
      </c>
      <c r="S239" s="228"/>
      <c r="T239" s="228"/>
      <c r="U239" s="228"/>
      <c r="V239" s="229"/>
      <c r="X239" s="246"/>
      <c r="Y239" s="268">
        <v>12</v>
      </c>
      <c r="Z239" s="269">
        <v>0</v>
      </c>
      <c r="AA239" s="269">
        <v>-500</v>
      </c>
      <c r="AB239" s="269">
        <v>496.19112999999999</v>
      </c>
      <c r="AC239" s="269">
        <v>0</v>
      </c>
      <c r="AD239" s="269">
        <v>440</v>
      </c>
      <c r="AE239" s="269">
        <v>-271.64520739</v>
      </c>
      <c r="AF239" s="269">
        <v>0</v>
      </c>
      <c r="AG239" s="269">
        <v>0</v>
      </c>
      <c r="AH239" s="269">
        <v>0</v>
      </c>
      <c r="AI239" s="269">
        <v>0</v>
      </c>
      <c r="AJ239" s="269">
        <v>0</v>
      </c>
      <c r="AK239" s="269">
        <v>0</v>
      </c>
      <c r="AL239" s="269">
        <v>-500</v>
      </c>
      <c r="AM239" s="269">
        <v>0</v>
      </c>
      <c r="AN239" s="269">
        <v>-500</v>
      </c>
      <c r="AO239" s="269">
        <v>0</v>
      </c>
      <c r="AP239" s="269">
        <v>0</v>
      </c>
      <c r="AQ239" s="269">
        <v>0</v>
      </c>
      <c r="AR239" s="269">
        <v>0</v>
      </c>
      <c r="AS239" s="269">
        <v>0</v>
      </c>
      <c r="AT239" s="269">
        <v>0</v>
      </c>
      <c r="AU239" s="269">
        <v>0</v>
      </c>
      <c r="AV239" s="269">
        <v>0</v>
      </c>
      <c r="AW239" s="269">
        <v>0</v>
      </c>
      <c r="AX239" s="269">
        <v>-500</v>
      </c>
      <c r="AY239" s="269">
        <v>0</v>
      </c>
      <c r="AZ239" s="269">
        <v>-500</v>
      </c>
      <c r="BA239" s="269">
        <v>0</v>
      </c>
      <c r="BB239" s="269">
        <v>0</v>
      </c>
      <c r="BC239" s="269">
        <v>0</v>
      </c>
      <c r="BD239" s="269">
        <v>0</v>
      </c>
      <c r="BE239" s="493">
        <f t="shared" si="391"/>
        <v>-59.208196044838715</v>
      </c>
      <c r="BF239" s="494">
        <f t="shared" si="392"/>
        <v>-65.551931335357139</v>
      </c>
      <c r="BG239" s="273">
        <f t="shared" si="427"/>
        <v>-500</v>
      </c>
      <c r="BH239" s="273">
        <f t="shared" si="428"/>
        <v>-1335.4540773900001</v>
      </c>
      <c r="BI239" s="274">
        <f t="shared" si="393"/>
        <v>-2771.64520739</v>
      </c>
      <c r="BJ239" s="275">
        <f t="shared" si="394"/>
        <v>936.19112999999993</v>
      </c>
      <c r="CG239" s="192"/>
      <c r="CH239" s="198">
        <v>12</v>
      </c>
      <c r="CI239" s="199">
        <f t="shared" si="395"/>
        <v>-59218.781367307034</v>
      </c>
      <c r="CJ239" s="199">
        <f t="shared" si="396"/>
        <v>-59905.592084876291</v>
      </c>
      <c r="CK239" s="199">
        <f t="shared" si="397"/>
        <v>-60615.474264849188</v>
      </c>
      <c r="CL239" s="199">
        <f t="shared" si="398"/>
        <v>-60661.906281932206</v>
      </c>
      <c r="CM239" s="199">
        <f t="shared" si="399"/>
        <v>-61304.659375811018</v>
      </c>
      <c r="CN239" s="199">
        <f t="shared" si="400"/>
        <v>-62043.481490295868</v>
      </c>
      <c r="CO239" s="199">
        <f t="shared" si="401"/>
        <v>-61983.220001154361</v>
      </c>
      <c r="CP239" s="199">
        <f t="shared" si="402"/>
        <v>-61848.042115639211</v>
      </c>
      <c r="CQ239" s="199">
        <f t="shared" si="403"/>
        <v>-62149.864230124062</v>
      </c>
      <c r="CR239" s="199">
        <f t="shared" si="404"/>
        <v>-62451.686344608897</v>
      </c>
      <c r="CS239" s="199">
        <f t="shared" si="405"/>
        <v>-62753.508459093733</v>
      </c>
      <c r="CT239" s="199">
        <f t="shared" si="406"/>
        <v>-63055.330573578583</v>
      </c>
      <c r="CU239" s="199">
        <f t="shared" si="407"/>
        <v>-63423.585182351359</v>
      </c>
      <c r="CV239" s="199">
        <f t="shared" si="408"/>
        <v>-63725.407296836216</v>
      </c>
      <c r="CW239" s="199">
        <f t="shared" si="409"/>
        <v>-64464.229411321066</v>
      </c>
      <c r="CX239" s="199">
        <f t="shared" si="410"/>
        <v>-65322.233343993299</v>
      </c>
      <c r="CY239" s="199">
        <f t="shared" si="411"/>
        <v>-65322.233343993299</v>
      </c>
      <c r="CZ239" s="199">
        <f t="shared" si="412"/>
        <v>-64391.134372156303</v>
      </c>
      <c r="DA239" s="199">
        <f t="shared" si="413"/>
        <v>-64692.956486641153</v>
      </c>
      <c r="DB239" s="199">
        <f t="shared" si="414"/>
        <v>-64994.778601126003</v>
      </c>
      <c r="DC239" s="199">
        <f t="shared" si="415"/>
        <v>-65296.600715610839</v>
      </c>
      <c r="DD239" s="199">
        <f t="shared" si="416"/>
        <v>-65598.422830095675</v>
      </c>
      <c r="DE239" s="199">
        <f t="shared" si="417"/>
        <v>-66019.426762767893</v>
      </c>
      <c r="DF239" s="199">
        <f t="shared" si="418"/>
        <v>-66714.558529847462</v>
      </c>
      <c r="DG239" s="199">
        <f t="shared" si="419"/>
        <v>-66654.872115114427</v>
      </c>
      <c r="DH239" s="199">
        <f t="shared" si="420"/>
        <v>-66956.694229599249</v>
      </c>
      <c r="DI239" s="199">
        <f t="shared" si="421"/>
        <v>-67258.516344084084</v>
      </c>
      <c r="DJ239" s="199">
        <f t="shared" si="422"/>
        <v>-67560.33845856892</v>
      </c>
      <c r="DK239" s="199">
        <f t="shared" si="423"/>
        <v>-67862.160573053756</v>
      </c>
      <c r="DL239" s="199">
        <f t="shared" si="424"/>
        <v>-68163.982687538592</v>
      </c>
      <c r="DM239" s="199">
        <f t="shared" si="425"/>
        <v>-68930.58846003229</v>
      </c>
      <c r="DN239" s="180"/>
    </row>
    <row r="240" spans="2:118" ht="15.4" x14ac:dyDescent="0.45">
      <c r="B240" s="246"/>
      <c r="C240" s="314" t="s">
        <v>153</v>
      </c>
      <c r="D240" s="317"/>
      <c r="E240" s="317"/>
      <c r="F240" s="317"/>
      <c r="G240" s="317"/>
      <c r="H240" s="317"/>
      <c r="I240" s="317"/>
      <c r="J240" s="317"/>
      <c r="K240" s="317"/>
      <c r="L240" s="317"/>
      <c r="M240" s="317"/>
      <c r="N240" s="317"/>
      <c r="O240" s="317"/>
      <c r="P240" s="39"/>
      <c r="Q240" s="247"/>
      <c r="X240" s="246"/>
      <c r="Y240" s="268">
        <v>13</v>
      </c>
      <c r="Z240" s="269">
        <v>0</v>
      </c>
      <c r="AA240" s="269">
        <v>0</v>
      </c>
      <c r="AB240" s="269">
        <v>-63.853556820000001</v>
      </c>
      <c r="AC240" s="269">
        <v>0</v>
      </c>
      <c r="AD240" s="269">
        <v>0</v>
      </c>
      <c r="AE240" s="269">
        <v>-500</v>
      </c>
      <c r="AF240" s="269">
        <v>-500</v>
      </c>
      <c r="AG240" s="269">
        <v>0</v>
      </c>
      <c r="AH240" s="269">
        <v>0</v>
      </c>
      <c r="AI240" s="269">
        <v>0</v>
      </c>
      <c r="AJ240" s="269">
        <v>0</v>
      </c>
      <c r="AK240" s="269">
        <v>440</v>
      </c>
      <c r="AL240" s="269">
        <v>0</v>
      </c>
      <c r="AM240" s="269">
        <v>0</v>
      </c>
      <c r="AN240" s="269">
        <v>-500</v>
      </c>
      <c r="AO240" s="269">
        <v>0</v>
      </c>
      <c r="AP240" s="269">
        <v>0</v>
      </c>
      <c r="AQ240" s="269">
        <v>0</v>
      </c>
      <c r="AR240" s="269">
        <v>0</v>
      </c>
      <c r="AS240" s="269">
        <v>0</v>
      </c>
      <c r="AT240" s="269">
        <v>0</v>
      </c>
      <c r="AU240" s="269">
        <v>0</v>
      </c>
      <c r="AV240" s="269">
        <v>0</v>
      </c>
      <c r="AW240" s="269">
        <v>0</v>
      </c>
      <c r="AX240" s="269">
        <v>0</v>
      </c>
      <c r="AY240" s="269">
        <v>0</v>
      </c>
      <c r="AZ240" s="269">
        <v>0</v>
      </c>
      <c r="BA240" s="269">
        <v>0</v>
      </c>
      <c r="BB240" s="269">
        <v>0</v>
      </c>
      <c r="BC240" s="269">
        <v>0</v>
      </c>
      <c r="BD240" s="269">
        <v>0</v>
      </c>
      <c r="BE240" s="493">
        <f t="shared" si="391"/>
        <v>-36.253340542580645</v>
      </c>
      <c r="BF240" s="494">
        <f t="shared" si="392"/>
        <v>-40.137627029285717</v>
      </c>
      <c r="BG240" s="273">
        <f t="shared" si="427"/>
        <v>-1000</v>
      </c>
      <c r="BH240" s="273">
        <f t="shared" si="428"/>
        <v>-123.85355681999999</v>
      </c>
      <c r="BI240" s="274">
        <f t="shared" si="393"/>
        <v>-1563.85355682</v>
      </c>
      <c r="BJ240" s="275">
        <f t="shared" si="394"/>
        <v>440</v>
      </c>
      <c r="CG240" s="192"/>
      <c r="CH240" s="198">
        <v>13</v>
      </c>
      <c r="CI240" s="199">
        <f t="shared" si="395"/>
        <v>-59218.781367307034</v>
      </c>
      <c r="CJ240" s="199">
        <f t="shared" si="396"/>
        <v>-59905.592084876291</v>
      </c>
      <c r="CK240" s="199">
        <f t="shared" si="397"/>
        <v>-60559.66625618851</v>
      </c>
      <c r="CL240" s="199">
        <f t="shared" si="398"/>
        <v>-60661.906281932206</v>
      </c>
      <c r="CM240" s="199">
        <f t="shared" si="399"/>
        <v>-61304.659375811018</v>
      </c>
      <c r="CN240" s="199">
        <f t="shared" si="400"/>
        <v>-61606.481490295868</v>
      </c>
      <c r="CO240" s="199">
        <f t="shared" si="401"/>
        <v>-61546.220001154361</v>
      </c>
      <c r="CP240" s="199">
        <f t="shared" si="402"/>
        <v>-61848.042115639211</v>
      </c>
      <c r="CQ240" s="199">
        <f t="shared" si="403"/>
        <v>-62149.864230124062</v>
      </c>
      <c r="CR240" s="199">
        <f t="shared" si="404"/>
        <v>-62451.686344608897</v>
      </c>
      <c r="CS240" s="199">
        <f t="shared" si="405"/>
        <v>-62753.508459093733</v>
      </c>
      <c r="CT240" s="199">
        <f t="shared" si="406"/>
        <v>-63558.763067857763</v>
      </c>
      <c r="CU240" s="199">
        <f t="shared" si="407"/>
        <v>-63423.585182351359</v>
      </c>
      <c r="CV240" s="199">
        <f t="shared" si="408"/>
        <v>-63725.407296836216</v>
      </c>
      <c r="CW240" s="199">
        <f t="shared" si="409"/>
        <v>-64027.229411321066</v>
      </c>
      <c r="CX240" s="199">
        <f t="shared" si="410"/>
        <v>-65322.233343993299</v>
      </c>
      <c r="CY240" s="199">
        <f t="shared" si="411"/>
        <v>-65322.233343993299</v>
      </c>
      <c r="CZ240" s="199">
        <f t="shared" si="412"/>
        <v>-64391.134372156303</v>
      </c>
      <c r="DA240" s="199">
        <f t="shared" si="413"/>
        <v>-64692.956486641153</v>
      </c>
      <c r="DB240" s="199">
        <f t="shared" si="414"/>
        <v>-64994.778601126003</v>
      </c>
      <c r="DC240" s="199">
        <f t="shared" si="415"/>
        <v>-65296.600715610839</v>
      </c>
      <c r="DD240" s="199">
        <f t="shared" si="416"/>
        <v>-65598.422830095675</v>
      </c>
      <c r="DE240" s="199">
        <f t="shared" si="417"/>
        <v>-66019.426762767893</v>
      </c>
      <c r="DF240" s="199">
        <f t="shared" si="418"/>
        <v>-66714.558529847462</v>
      </c>
      <c r="DG240" s="199">
        <f t="shared" si="419"/>
        <v>-66654.872115114427</v>
      </c>
      <c r="DH240" s="199">
        <f t="shared" si="420"/>
        <v>-66956.694229599249</v>
      </c>
      <c r="DI240" s="199">
        <f t="shared" si="421"/>
        <v>-67258.516344084084</v>
      </c>
      <c r="DJ240" s="199">
        <f t="shared" si="422"/>
        <v>-67560.33845856892</v>
      </c>
      <c r="DK240" s="199">
        <f t="shared" si="423"/>
        <v>-67862.160573053756</v>
      </c>
      <c r="DL240" s="199">
        <f t="shared" si="424"/>
        <v>-68163.982687538592</v>
      </c>
      <c r="DM240" s="199">
        <f t="shared" si="425"/>
        <v>-68930.58846003229</v>
      </c>
      <c r="DN240" s="180"/>
    </row>
    <row r="241" spans="2:118" ht="15.4" x14ac:dyDescent="0.45">
      <c r="B241" s="246"/>
      <c r="C241" s="251"/>
      <c r="D241" s="317">
        <v>1</v>
      </c>
      <c r="E241" s="317">
        <v>0</v>
      </c>
      <c r="F241" s="317">
        <v>0</v>
      </c>
      <c r="G241" s="317">
        <v>0</v>
      </c>
      <c r="H241" s="317">
        <v>1</v>
      </c>
      <c r="I241" s="317">
        <v>0</v>
      </c>
      <c r="J241" s="317">
        <v>1</v>
      </c>
      <c r="K241" s="317">
        <v>0</v>
      </c>
      <c r="L241" s="317">
        <v>1</v>
      </c>
      <c r="M241" s="317">
        <v>0</v>
      </c>
      <c r="N241" s="317">
        <v>1</v>
      </c>
      <c r="O241" s="317">
        <v>1</v>
      </c>
      <c r="P241" s="39"/>
      <c r="Q241" s="247"/>
      <c r="X241" s="246"/>
      <c r="Y241" s="268">
        <v>14</v>
      </c>
      <c r="Z241" s="269">
        <v>0</v>
      </c>
      <c r="AA241" s="269">
        <v>-268.39901135999997</v>
      </c>
      <c r="AB241" s="269">
        <v>-500</v>
      </c>
      <c r="AC241" s="269">
        <v>-271.64520739</v>
      </c>
      <c r="AD241" s="269">
        <v>-500</v>
      </c>
      <c r="AE241" s="269">
        <v>-500</v>
      </c>
      <c r="AF241" s="269">
        <v>0</v>
      </c>
      <c r="AG241" s="269">
        <v>0</v>
      </c>
      <c r="AH241" s="269">
        <v>0</v>
      </c>
      <c r="AI241" s="269">
        <v>0</v>
      </c>
      <c r="AJ241" s="269">
        <v>0</v>
      </c>
      <c r="AK241" s="269">
        <v>-500</v>
      </c>
      <c r="AL241" s="269">
        <v>0</v>
      </c>
      <c r="AM241" s="269">
        <v>0</v>
      </c>
      <c r="AN241" s="269">
        <v>0</v>
      </c>
      <c r="AO241" s="269">
        <v>0</v>
      </c>
      <c r="AP241" s="269">
        <v>0</v>
      </c>
      <c r="AQ241" s="269">
        <v>0</v>
      </c>
      <c r="AR241" s="269">
        <v>0</v>
      </c>
      <c r="AS241" s="269">
        <v>0</v>
      </c>
      <c r="AT241" s="269">
        <v>0</v>
      </c>
      <c r="AU241" s="269">
        <v>0</v>
      </c>
      <c r="AV241" s="269">
        <v>-136.36363635999999</v>
      </c>
      <c r="AW241" s="269">
        <v>-500</v>
      </c>
      <c r="AX241" s="269">
        <v>0</v>
      </c>
      <c r="AY241" s="269">
        <v>0</v>
      </c>
      <c r="AZ241" s="269">
        <v>0</v>
      </c>
      <c r="BA241" s="269">
        <v>0</v>
      </c>
      <c r="BB241" s="269">
        <v>0</v>
      </c>
      <c r="BC241" s="269">
        <v>0</v>
      </c>
      <c r="BD241" s="269">
        <v>0</v>
      </c>
      <c r="BE241" s="493">
        <f t="shared" si="391"/>
        <v>-102.46476951967742</v>
      </c>
      <c r="BF241" s="494">
        <f t="shared" si="392"/>
        <v>-113.44313768250001</v>
      </c>
      <c r="BG241" s="273">
        <f t="shared" si="427"/>
        <v>0</v>
      </c>
      <c r="BH241" s="273">
        <f t="shared" si="428"/>
        <v>-3176.4078551100001</v>
      </c>
      <c r="BI241" s="274">
        <f t="shared" si="393"/>
        <v>-3176.4078551100001</v>
      </c>
      <c r="BJ241" s="275">
        <f t="shared" si="394"/>
        <v>0</v>
      </c>
      <c r="CG241" s="192"/>
      <c r="CH241" s="198">
        <v>14</v>
      </c>
      <c r="CI241" s="199">
        <f t="shared" si="395"/>
        <v>-59218.781367307034</v>
      </c>
      <c r="CJ241" s="199">
        <f t="shared" si="396"/>
        <v>-59671.01134894765</v>
      </c>
      <c r="CK241" s="199">
        <f t="shared" si="397"/>
        <v>-60122.66625618851</v>
      </c>
      <c r="CL241" s="199">
        <f t="shared" si="398"/>
        <v>-60424.488370673345</v>
      </c>
      <c r="CM241" s="199">
        <f t="shared" si="399"/>
        <v>-60867.659375811018</v>
      </c>
      <c r="CN241" s="199">
        <f t="shared" si="400"/>
        <v>-61169.481490295868</v>
      </c>
      <c r="CO241" s="199">
        <f t="shared" si="401"/>
        <v>-61546.220001154361</v>
      </c>
      <c r="CP241" s="199">
        <f t="shared" si="402"/>
        <v>-61848.042115639211</v>
      </c>
      <c r="CQ241" s="199">
        <f t="shared" si="403"/>
        <v>-62149.864230124062</v>
      </c>
      <c r="CR241" s="199">
        <f t="shared" si="404"/>
        <v>-62451.686344608897</v>
      </c>
      <c r="CS241" s="199">
        <f t="shared" si="405"/>
        <v>-62753.508459093733</v>
      </c>
      <c r="CT241" s="199">
        <f t="shared" si="406"/>
        <v>-63121.763067857763</v>
      </c>
      <c r="CU241" s="199">
        <f t="shared" si="407"/>
        <v>-63423.585182351359</v>
      </c>
      <c r="CV241" s="199">
        <f t="shared" si="408"/>
        <v>-63725.407296836216</v>
      </c>
      <c r="CW241" s="199">
        <f t="shared" si="409"/>
        <v>-64027.229411321066</v>
      </c>
      <c r="CX241" s="199">
        <f t="shared" si="410"/>
        <v>-65322.233343993299</v>
      </c>
      <c r="CY241" s="199">
        <f t="shared" si="411"/>
        <v>-65322.233343993299</v>
      </c>
      <c r="CZ241" s="199">
        <f t="shared" si="412"/>
        <v>-64391.134372156303</v>
      </c>
      <c r="DA241" s="199">
        <f t="shared" si="413"/>
        <v>-64692.956486641153</v>
      </c>
      <c r="DB241" s="199">
        <f t="shared" si="414"/>
        <v>-64994.778601126003</v>
      </c>
      <c r="DC241" s="199">
        <f t="shared" si="415"/>
        <v>-65296.600715610839</v>
      </c>
      <c r="DD241" s="199">
        <f t="shared" si="416"/>
        <v>-65598.422830095675</v>
      </c>
      <c r="DE241" s="199">
        <f t="shared" si="417"/>
        <v>-65900.244944589256</v>
      </c>
      <c r="DF241" s="199">
        <f t="shared" si="418"/>
        <v>-66277.558529847462</v>
      </c>
      <c r="DG241" s="199">
        <f t="shared" si="419"/>
        <v>-66654.872115114427</v>
      </c>
      <c r="DH241" s="199">
        <f t="shared" si="420"/>
        <v>-66956.694229599249</v>
      </c>
      <c r="DI241" s="199">
        <f t="shared" si="421"/>
        <v>-67258.516344084084</v>
      </c>
      <c r="DJ241" s="199">
        <f t="shared" si="422"/>
        <v>-67560.33845856892</v>
      </c>
      <c r="DK241" s="199">
        <f t="shared" si="423"/>
        <v>-67862.160573053756</v>
      </c>
      <c r="DL241" s="199">
        <f t="shared" si="424"/>
        <v>-68163.982687538592</v>
      </c>
      <c r="DM241" s="199">
        <f t="shared" si="425"/>
        <v>-68930.58846003229</v>
      </c>
      <c r="DN241" s="180"/>
    </row>
    <row r="242" spans="2:118" ht="15.4" x14ac:dyDescent="0.45">
      <c r="B242" s="246"/>
      <c r="C242" s="251"/>
      <c r="D242" s="315"/>
      <c r="E242" s="315"/>
      <c r="F242" s="315"/>
      <c r="G242" s="315"/>
      <c r="H242" s="315"/>
      <c r="I242" s="315"/>
      <c r="J242" s="315"/>
      <c r="K242" s="315"/>
      <c r="L242" s="315"/>
      <c r="M242" s="315"/>
      <c r="N242" s="315"/>
      <c r="O242" s="315"/>
      <c r="P242" s="39"/>
      <c r="Q242" s="247"/>
      <c r="X242" s="246"/>
      <c r="Y242" s="268">
        <v>15</v>
      </c>
      <c r="Z242" s="269">
        <v>0</v>
      </c>
      <c r="AA242" s="269">
        <v>0</v>
      </c>
      <c r="AB242" s="269">
        <v>0</v>
      </c>
      <c r="AC242" s="269">
        <v>0</v>
      </c>
      <c r="AD242" s="269">
        <v>0</v>
      </c>
      <c r="AE242" s="269">
        <v>0</v>
      </c>
      <c r="AF242" s="269">
        <v>0</v>
      </c>
      <c r="AG242" s="269">
        <v>0</v>
      </c>
      <c r="AH242" s="269">
        <v>0</v>
      </c>
      <c r="AI242" s="269">
        <v>0</v>
      </c>
      <c r="AJ242" s="269">
        <v>0</v>
      </c>
      <c r="AK242" s="269">
        <v>0</v>
      </c>
      <c r="AL242" s="269">
        <v>0</v>
      </c>
      <c r="AM242" s="269">
        <v>0</v>
      </c>
      <c r="AN242" s="269">
        <v>0</v>
      </c>
      <c r="AO242" s="269">
        <v>0</v>
      </c>
      <c r="AP242" s="269">
        <v>0</v>
      </c>
      <c r="AQ242" s="269">
        <v>0</v>
      </c>
      <c r="AR242" s="269">
        <v>0</v>
      </c>
      <c r="AS242" s="269">
        <v>0</v>
      </c>
      <c r="AT242" s="269">
        <v>0</v>
      </c>
      <c r="AU242" s="269">
        <v>0</v>
      </c>
      <c r="AV242" s="269">
        <v>0</v>
      </c>
      <c r="AW242" s="269">
        <v>0</v>
      </c>
      <c r="AX242" s="269">
        <v>0</v>
      </c>
      <c r="AY242" s="269">
        <v>0</v>
      </c>
      <c r="AZ242" s="269">
        <v>0</v>
      </c>
      <c r="BA242" s="269">
        <v>0</v>
      </c>
      <c r="BB242" s="269">
        <v>0</v>
      </c>
      <c r="BC242" s="269">
        <v>0</v>
      </c>
      <c r="BD242" s="269">
        <v>496.19112999999999</v>
      </c>
      <c r="BE242" s="493">
        <f t="shared" si="391"/>
        <v>16.006165483870966</v>
      </c>
      <c r="BF242" s="494">
        <f t="shared" si="392"/>
        <v>0</v>
      </c>
      <c r="BG242" s="273">
        <f t="shared" si="427"/>
        <v>0</v>
      </c>
      <c r="BH242" s="273">
        <f t="shared" si="428"/>
        <v>496.19112999999999</v>
      </c>
      <c r="BI242" s="274">
        <f t="shared" si="393"/>
        <v>0</v>
      </c>
      <c r="BJ242" s="275">
        <f t="shared" si="394"/>
        <v>496.19112999999999</v>
      </c>
      <c r="CG242" s="192"/>
      <c r="CH242" s="198">
        <v>15</v>
      </c>
      <c r="CI242" s="199">
        <f t="shared" si="395"/>
        <v>-59218.781367307034</v>
      </c>
      <c r="CJ242" s="199">
        <f t="shared" si="396"/>
        <v>-59671.01134894765</v>
      </c>
      <c r="CK242" s="199">
        <f t="shared" si="397"/>
        <v>-60122.66625618851</v>
      </c>
      <c r="CL242" s="199">
        <f t="shared" si="398"/>
        <v>-60424.488370673345</v>
      </c>
      <c r="CM242" s="199">
        <f t="shared" si="399"/>
        <v>-60867.659375811018</v>
      </c>
      <c r="CN242" s="199">
        <f t="shared" si="400"/>
        <v>-61169.481490295868</v>
      </c>
      <c r="CO242" s="199">
        <f t="shared" si="401"/>
        <v>-61546.220001154361</v>
      </c>
      <c r="CP242" s="199">
        <f t="shared" si="402"/>
        <v>-61848.042115639211</v>
      </c>
      <c r="CQ242" s="199">
        <f t="shared" si="403"/>
        <v>-62149.864230124062</v>
      </c>
      <c r="CR242" s="199">
        <f t="shared" si="404"/>
        <v>-62451.686344608897</v>
      </c>
      <c r="CS242" s="199">
        <f t="shared" si="405"/>
        <v>-62753.508459093733</v>
      </c>
      <c r="CT242" s="199">
        <f t="shared" si="406"/>
        <v>-63121.763067857763</v>
      </c>
      <c r="CU242" s="199">
        <f t="shared" si="407"/>
        <v>-63423.585182351359</v>
      </c>
      <c r="CV242" s="199">
        <f t="shared" si="408"/>
        <v>-63725.407296836216</v>
      </c>
      <c r="CW242" s="199">
        <f t="shared" si="409"/>
        <v>-64027.229411321066</v>
      </c>
      <c r="CX242" s="199">
        <f t="shared" si="410"/>
        <v>-65322.233343993299</v>
      </c>
      <c r="CY242" s="199">
        <f t="shared" si="411"/>
        <v>-65322.233343993299</v>
      </c>
      <c r="CZ242" s="199">
        <f t="shared" si="412"/>
        <v>-64391.134372156303</v>
      </c>
      <c r="DA242" s="199">
        <f t="shared" si="413"/>
        <v>-64692.956486641153</v>
      </c>
      <c r="DB242" s="199">
        <f t="shared" si="414"/>
        <v>-64994.778601126003</v>
      </c>
      <c r="DC242" s="199">
        <f t="shared" si="415"/>
        <v>-65296.600715610839</v>
      </c>
      <c r="DD242" s="199">
        <f t="shared" si="416"/>
        <v>-65598.422830095675</v>
      </c>
      <c r="DE242" s="199">
        <f t="shared" si="417"/>
        <v>-65900.244944589256</v>
      </c>
      <c r="DF242" s="199">
        <f t="shared" si="418"/>
        <v>-66277.558529847462</v>
      </c>
      <c r="DG242" s="199">
        <f t="shared" si="419"/>
        <v>-66654.872115114427</v>
      </c>
      <c r="DH242" s="199">
        <f t="shared" si="420"/>
        <v>-66956.694229599249</v>
      </c>
      <c r="DI242" s="199">
        <f t="shared" si="421"/>
        <v>-67258.516344084084</v>
      </c>
      <c r="DJ242" s="199">
        <f t="shared" si="422"/>
        <v>-67560.33845856892</v>
      </c>
      <c r="DK242" s="199">
        <f t="shared" si="423"/>
        <v>-67862.160573053756</v>
      </c>
      <c r="DL242" s="199">
        <f t="shared" si="424"/>
        <v>-68163.982687538592</v>
      </c>
      <c r="DM242" s="199">
        <f t="shared" si="425"/>
        <v>-69498.312865066619</v>
      </c>
      <c r="DN242" s="180"/>
    </row>
    <row r="243" spans="2:118" ht="15.4" x14ac:dyDescent="0.45">
      <c r="B243" s="246"/>
      <c r="C243" s="311" t="s">
        <v>154</v>
      </c>
      <c r="D243" s="312"/>
      <c r="E243" s="312"/>
      <c r="F243" s="312"/>
      <c r="G243" s="312"/>
      <c r="H243" s="312"/>
      <c r="I243" s="312"/>
      <c r="J243" s="312"/>
      <c r="K243" s="312"/>
      <c r="L243" s="312"/>
      <c r="M243" s="312"/>
      <c r="N243" s="312"/>
      <c r="O243" s="312"/>
      <c r="P243" s="39"/>
      <c r="Q243" s="247"/>
      <c r="X243" s="246"/>
      <c r="Y243" s="268">
        <v>16</v>
      </c>
      <c r="Z243" s="269">
        <v>0</v>
      </c>
      <c r="AA243" s="269">
        <v>0</v>
      </c>
      <c r="AB243" s="269">
        <v>0</v>
      </c>
      <c r="AC243" s="269">
        <v>0</v>
      </c>
      <c r="AD243" s="269">
        <v>0</v>
      </c>
      <c r="AE243" s="269">
        <v>0</v>
      </c>
      <c r="AF243" s="269">
        <v>0</v>
      </c>
      <c r="AG243" s="269">
        <v>0</v>
      </c>
      <c r="AH243" s="269">
        <v>0</v>
      </c>
      <c r="AI243" s="269">
        <v>0</v>
      </c>
      <c r="AJ243" s="269">
        <v>0</v>
      </c>
      <c r="AK243" s="269">
        <v>0</v>
      </c>
      <c r="AL243" s="269">
        <v>0</v>
      </c>
      <c r="AM243" s="269">
        <v>0</v>
      </c>
      <c r="AN243" s="269">
        <v>0</v>
      </c>
      <c r="AO243" s="269">
        <v>0</v>
      </c>
      <c r="AP243" s="269">
        <v>0</v>
      </c>
      <c r="AQ243" s="269">
        <v>0</v>
      </c>
      <c r="AR243" s="269">
        <v>0</v>
      </c>
      <c r="AS243" s="269">
        <v>0</v>
      </c>
      <c r="AT243" s="269">
        <v>0</v>
      </c>
      <c r="AU243" s="269">
        <v>0</v>
      </c>
      <c r="AV243" s="269">
        <v>0</v>
      </c>
      <c r="AW243" s="269">
        <v>0</v>
      </c>
      <c r="AX243" s="269">
        <v>0</v>
      </c>
      <c r="AY243" s="269">
        <v>0</v>
      </c>
      <c r="AZ243" s="269">
        <v>0</v>
      </c>
      <c r="BA243" s="269">
        <v>0</v>
      </c>
      <c r="BB243" s="269">
        <v>0</v>
      </c>
      <c r="BC243" s="269">
        <v>0</v>
      </c>
      <c r="BD243" s="269">
        <v>496.19112999999999</v>
      </c>
      <c r="BE243" s="493">
        <f t="shared" si="391"/>
        <v>16.006165483870966</v>
      </c>
      <c r="BF243" s="494">
        <f t="shared" si="392"/>
        <v>0</v>
      </c>
      <c r="BG243" s="273">
        <f t="shared" si="427"/>
        <v>0</v>
      </c>
      <c r="BH243" s="273">
        <f t="shared" si="428"/>
        <v>496.19112999999999</v>
      </c>
      <c r="BI243" s="274">
        <f t="shared" si="393"/>
        <v>0</v>
      </c>
      <c r="BJ243" s="275">
        <f t="shared" si="394"/>
        <v>496.19112999999999</v>
      </c>
      <c r="CG243" s="192"/>
      <c r="CH243" s="198">
        <v>16</v>
      </c>
      <c r="CI243" s="199">
        <f t="shared" si="395"/>
        <v>-59218.781367307034</v>
      </c>
      <c r="CJ243" s="199">
        <f t="shared" si="396"/>
        <v>-59671.01134894765</v>
      </c>
      <c r="CK243" s="199">
        <f t="shared" si="397"/>
        <v>-60122.66625618851</v>
      </c>
      <c r="CL243" s="199">
        <f t="shared" si="398"/>
        <v>-60424.488370673345</v>
      </c>
      <c r="CM243" s="199">
        <f t="shared" si="399"/>
        <v>-60867.659375811018</v>
      </c>
      <c r="CN243" s="199">
        <f t="shared" si="400"/>
        <v>-61169.481490295868</v>
      </c>
      <c r="CO243" s="199">
        <f t="shared" si="401"/>
        <v>-61546.220001154361</v>
      </c>
      <c r="CP243" s="199">
        <f t="shared" si="402"/>
        <v>-61848.042115639211</v>
      </c>
      <c r="CQ243" s="199">
        <f t="shared" si="403"/>
        <v>-62149.864230124062</v>
      </c>
      <c r="CR243" s="199">
        <f t="shared" si="404"/>
        <v>-62451.686344608897</v>
      </c>
      <c r="CS243" s="199">
        <f t="shared" si="405"/>
        <v>-62753.508459093733</v>
      </c>
      <c r="CT243" s="199">
        <f t="shared" si="406"/>
        <v>-63121.763067857763</v>
      </c>
      <c r="CU243" s="199">
        <f t="shared" si="407"/>
        <v>-63423.585182351359</v>
      </c>
      <c r="CV243" s="199">
        <f t="shared" si="408"/>
        <v>-63725.407296836216</v>
      </c>
      <c r="CW243" s="199">
        <f t="shared" si="409"/>
        <v>-64027.229411321066</v>
      </c>
      <c r="CX243" s="199">
        <f t="shared" si="410"/>
        <v>-65322.233343993299</v>
      </c>
      <c r="CY243" s="199">
        <f t="shared" si="411"/>
        <v>-65322.233343993299</v>
      </c>
      <c r="CZ243" s="199">
        <f t="shared" si="412"/>
        <v>-64391.134372156303</v>
      </c>
      <c r="DA243" s="199">
        <f t="shared" si="413"/>
        <v>-64692.956486641153</v>
      </c>
      <c r="DB243" s="199">
        <f t="shared" si="414"/>
        <v>-64994.778601126003</v>
      </c>
      <c r="DC243" s="199">
        <f t="shared" si="415"/>
        <v>-65296.600715610839</v>
      </c>
      <c r="DD243" s="199">
        <f t="shared" si="416"/>
        <v>-65598.422830095675</v>
      </c>
      <c r="DE243" s="199">
        <f t="shared" si="417"/>
        <v>-65900.244944589256</v>
      </c>
      <c r="DF243" s="199">
        <f t="shared" si="418"/>
        <v>-66277.558529847462</v>
      </c>
      <c r="DG243" s="199">
        <f t="shared" si="419"/>
        <v>-66654.872115114427</v>
      </c>
      <c r="DH243" s="199">
        <f t="shared" si="420"/>
        <v>-66956.694229599249</v>
      </c>
      <c r="DI243" s="199">
        <f t="shared" si="421"/>
        <v>-67258.516344084084</v>
      </c>
      <c r="DJ243" s="199">
        <f t="shared" si="422"/>
        <v>-67560.33845856892</v>
      </c>
      <c r="DK243" s="199">
        <f t="shared" si="423"/>
        <v>-67862.160573053756</v>
      </c>
      <c r="DL243" s="199">
        <f t="shared" si="424"/>
        <v>-68163.982687538592</v>
      </c>
      <c r="DM243" s="199">
        <f t="shared" si="425"/>
        <v>-70066.037270100947</v>
      </c>
      <c r="DN243" s="180"/>
    </row>
    <row r="244" spans="2:118" ht="15.4" x14ac:dyDescent="0.45">
      <c r="B244" s="246"/>
      <c r="C244" s="318" t="s">
        <v>155</v>
      </c>
      <c r="D244" s="39"/>
      <c r="E244" s="39"/>
      <c r="F244" s="39"/>
      <c r="G244" s="39"/>
      <c r="H244" s="39"/>
      <c r="I244" s="39"/>
      <c r="J244" s="39"/>
      <c r="K244" s="39"/>
      <c r="L244" s="39"/>
      <c r="M244" s="39"/>
      <c r="N244" s="39"/>
      <c r="O244" s="39"/>
      <c r="P244" s="39"/>
      <c r="Q244" s="247"/>
      <c r="X244" s="246"/>
      <c r="Y244" s="268">
        <v>17</v>
      </c>
      <c r="Z244" s="269">
        <v>500</v>
      </c>
      <c r="AA244" s="269">
        <v>0</v>
      </c>
      <c r="AB244" s="269">
        <v>0</v>
      </c>
      <c r="AC244" s="269">
        <v>499.04778249999998</v>
      </c>
      <c r="AD244" s="269">
        <v>500</v>
      </c>
      <c r="AE244" s="269">
        <v>500</v>
      </c>
      <c r="AF244" s="269">
        <v>500</v>
      </c>
      <c r="AG244" s="269">
        <v>499.04778249999998</v>
      </c>
      <c r="AH244" s="269">
        <v>496.19112999999999</v>
      </c>
      <c r="AI244" s="269">
        <v>0</v>
      </c>
      <c r="AJ244" s="269">
        <v>500</v>
      </c>
      <c r="AK244" s="269">
        <v>500</v>
      </c>
      <c r="AL244" s="269">
        <v>500</v>
      </c>
      <c r="AM244" s="269">
        <v>500</v>
      </c>
      <c r="AN244" s="269">
        <v>500</v>
      </c>
      <c r="AO244" s="269">
        <v>0</v>
      </c>
      <c r="AP244" s="269">
        <v>0</v>
      </c>
      <c r="AQ244" s="269">
        <v>500</v>
      </c>
      <c r="AR244" s="269">
        <v>500</v>
      </c>
      <c r="AS244" s="269">
        <v>500</v>
      </c>
      <c r="AT244" s="269">
        <v>500</v>
      </c>
      <c r="AU244" s="269">
        <v>500</v>
      </c>
      <c r="AV244" s="269">
        <v>0</v>
      </c>
      <c r="AW244" s="269">
        <v>0</v>
      </c>
      <c r="AX244" s="269">
        <v>500</v>
      </c>
      <c r="AY244" s="269">
        <v>500</v>
      </c>
      <c r="AZ244" s="269">
        <v>500</v>
      </c>
      <c r="BA244" s="269">
        <v>500</v>
      </c>
      <c r="BB244" s="269">
        <v>500</v>
      </c>
      <c r="BC244" s="269">
        <v>0</v>
      </c>
      <c r="BD244" s="269">
        <v>496.19112999999999</v>
      </c>
      <c r="BE244" s="493">
        <f t="shared" si="391"/>
        <v>370.66057499999994</v>
      </c>
      <c r="BF244" s="494">
        <f t="shared" si="392"/>
        <v>374.79595339285714</v>
      </c>
      <c r="BG244" s="273">
        <f t="shared" si="427"/>
        <v>4499.0477824999998</v>
      </c>
      <c r="BH244" s="273">
        <f t="shared" si="428"/>
        <v>6991.4300424999983</v>
      </c>
      <c r="BI244" s="274">
        <f t="shared" si="393"/>
        <v>0</v>
      </c>
      <c r="BJ244" s="275">
        <f t="shared" si="394"/>
        <v>11490.477824999998</v>
      </c>
      <c r="CG244" s="192"/>
      <c r="CH244" s="198">
        <v>17</v>
      </c>
      <c r="CI244" s="199">
        <f t="shared" si="395"/>
        <v>-59790.863747169737</v>
      </c>
      <c r="CJ244" s="199">
        <f t="shared" si="396"/>
        <v>-59671.01134894765</v>
      </c>
      <c r="CK244" s="199">
        <f t="shared" si="397"/>
        <v>-60122.66625618851</v>
      </c>
      <c r="CL244" s="199">
        <f t="shared" si="398"/>
        <v>-60995.481256828949</v>
      </c>
      <c r="CM244" s="199">
        <f t="shared" si="399"/>
        <v>-61439.74175567372</v>
      </c>
      <c r="CN244" s="199">
        <f t="shared" si="400"/>
        <v>-61741.56387015857</v>
      </c>
      <c r="CO244" s="199">
        <f t="shared" si="401"/>
        <v>-62118.302381017063</v>
      </c>
      <c r="CP244" s="199">
        <f t="shared" si="402"/>
        <v>-62419.035001794815</v>
      </c>
      <c r="CQ244" s="199">
        <f t="shared" si="403"/>
        <v>-62717.588635158383</v>
      </c>
      <c r="CR244" s="199">
        <f t="shared" si="404"/>
        <v>-62451.686344608897</v>
      </c>
      <c r="CS244" s="199">
        <f t="shared" si="405"/>
        <v>-63325.590838956436</v>
      </c>
      <c r="CT244" s="199">
        <f t="shared" si="406"/>
        <v>-63693.845447720465</v>
      </c>
      <c r="CU244" s="199">
        <f t="shared" si="407"/>
        <v>-63995.667562214061</v>
      </c>
      <c r="CV244" s="199">
        <f t="shared" si="408"/>
        <v>-64297.489676698919</v>
      </c>
      <c r="CW244" s="199">
        <f t="shared" si="409"/>
        <v>-64599.311791183769</v>
      </c>
      <c r="CX244" s="199">
        <f t="shared" si="410"/>
        <v>-65322.233343993299</v>
      </c>
      <c r="CY244" s="199">
        <f t="shared" si="411"/>
        <v>-65322.233343993299</v>
      </c>
      <c r="CZ244" s="199">
        <f t="shared" si="412"/>
        <v>-64963.216752019005</v>
      </c>
      <c r="DA244" s="199">
        <f t="shared" si="413"/>
        <v>-65265.038866503855</v>
      </c>
      <c r="DB244" s="199">
        <f t="shared" si="414"/>
        <v>-65566.860980988698</v>
      </c>
      <c r="DC244" s="199">
        <f t="shared" si="415"/>
        <v>-65868.683095473534</v>
      </c>
      <c r="DD244" s="199">
        <f t="shared" si="416"/>
        <v>-66170.50520995837</v>
      </c>
      <c r="DE244" s="199">
        <f t="shared" si="417"/>
        <v>-65900.244944589256</v>
      </c>
      <c r="DF244" s="199">
        <f t="shared" si="418"/>
        <v>-66277.558529847462</v>
      </c>
      <c r="DG244" s="199">
        <f t="shared" si="419"/>
        <v>-67226.954494977123</v>
      </c>
      <c r="DH244" s="199">
        <f t="shared" si="420"/>
        <v>-67528.776609461944</v>
      </c>
      <c r="DI244" s="199">
        <f t="shared" si="421"/>
        <v>-67830.59872394678</v>
      </c>
      <c r="DJ244" s="199">
        <f t="shared" si="422"/>
        <v>-68132.420838431615</v>
      </c>
      <c r="DK244" s="199">
        <f t="shared" si="423"/>
        <v>-68434.242952916451</v>
      </c>
      <c r="DL244" s="199">
        <f t="shared" si="424"/>
        <v>-68163.982687538592</v>
      </c>
      <c r="DM244" s="199">
        <f t="shared" si="425"/>
        <v>-70633.761675135276</v>
      </c>
      <c r="DN244" s="180"/>
    </row>
    <row r="245" spans="2:118" ht="15.4" x14ac:dyDescent="0.45">
      <c r="B245" s="246"/>
      <c r="C245" s="321" t="s">
        <v>156</v>
      </c>
      <c r="D245" s="331">
        <f t="shared" ref="D245:O245" si="430">SUMIF(D11:D17,"&gt;0",D11:D17)+SUMIF(D34,"&gt;0",D34)</f>
        <v>30.337772903225805</v>
      </c>
      <c r="E245" s="320">
        <f t="shared" si="430"/>
        <v>73.431917499999997</v>
      </c>
      <c r="F245" s="320">
        <f t="shared" si="430"/>
        <v>131.96631129032258</v>
      </c>
      <c r="G245" s="320">
        <f t="shared" si="430"/>
        <v>33.079408666666666</v>
      </c>
      <c r="H245" s="320">
        <f t="shared" si="430"/>
        <v>0</v>
      </c>
      <c r="I245" s="320">
        <f t="shared" si="430"/>
        <v>87.873037666666661</v>
      </c>
      <c r="J245" s="320">
        <f t="shared" si="430"/>
        <v>54.070570887096778</v>
      </c>
      <c r="K245" s="320">
        <f t="shared" si="430"/>
        <v>80.399427741935483</v>
      </c>
      <c r="L245" s="320">
        <f t="shared" si="430"/>
        <v>157.00300512500002</v>
      </c>
      <c r="M245" s="320">
        <f t="shared" si="430"/>
        <v>217.79208540322583</v>
      </c>
      <c r="N245" s="320">
        <f t="shared" si="430"/>
        <v>145.11126366666667</v>
      </c>
      <c r="O245" s="320">
        <f t="shared" si="430"/>
        <v>27.945447419354842</v>
      </c>
      <c r="P245" s="39"/>
      <c r="Q245" s="247"/>
      <c r="X245" s="246"/>
      <c r="Y245" s="268">
        <v>18</v>
      </c>
      <c r="Z245" s="269">
        <v>415</v>
      </c>
      <c r="AA245" s="269">
        <v>411.19112999999999</v>
      </c>
      <c r="AB245" s="269">
        <v>411.19112999999999</v>
      </c>
      <c r="AC245" s="269">
        <v>500</v>
      </c>
      <c r="AD245" s="269">
        <v>500</v>
      </c>
      <c r="AE245" s="269">
        <v>500</v>
      </c>
      <c r="AF245" s="269">
        <v>500</v>
      </c>
      <c r="AG245" s="269">
        <v>500</v>
      </c>
      <c r="AH245" s="269">
        <v>411.19112999999999</v>
      </c>
      <c r="AI245" s="269">
        <v>411.19112999999999</v>
      </c>
      <c r="AJ245" s="269">
        <v>500</v>
      </c>
      <c r="AK245" s="269">
        <v>500</v>
      </c>
      <c r="AL245" s="269">
        <v>500</v>
      </c>
      <c r="AM245" s="269">
        <v>500</v>
      </c>
      <c r="AN245" s="269">
        <v>500</v>
      </c>
      <c r="AO245" s="269">
        <v>0</v>
      </c>
      <c r="AP245" s="269">
        <v>411.19112999999999</v>
      </c>
      <c r="AQ245" s="269">
        <v>500</v>
      </c>
      <c r="AR245" s="269">
        <v>500</v>
      </c>
      <c r="AS245" s="269">
        <v>500</v>
      </c>
      <c r="AT245" s="269">
        <v>500</v>
      </c>
      <c r="AU245" s="269">
        <v>500</v>
      </c>
      <c r="AV245" s="269">
        <v>411.19112999999999</v>
      </c>
      <c r="AW245" s="269">
        <v>415</v>
      </c>
      <c r="AX245" s="269">
        <v>500</v>
      </c>
      <c r="AY245" s="269">
        <v>500</v>
      </c>
      <c r="AZ245" s="269">
        <v>500</v>
      </c>
      <c r="BA245" s="269">
        <v>500</v>
      </c>
      <c r="BB245" s="269">
        <v>500</v>
      </c>
      <c r="BC245" s="269">
        <v>411.19112999999999</v>
      </c>
      <c r="BD245" s="269">
        <v>0</v>
      </c>
      <c r="BE245" s="493">
        <f t="shared" si="391"/>
        <v>442.20444870967737</v>
      </c>
      <c r="BF245" s="494">
        <f t="shared" si="392"/>
        <v>474.76206821428565</v>
      </c>
      <c r="BG245" s="273">
        <f t="shared" si="427"/>
        <v>4415</v>
      </c>
      <c r="BH245" s="273">
        <f t="shared" si="428"/>
        <v>9293.3379099999984</v>
      </c>
      <c r="BI245" s="274">
        <f t="shared" si="393"/>
        <v>0</v>
      </c>
      <c r="BJ245" s="275">
        <f t="shared" si="394"/>
        <v>13708.337909999998</v>
      </c>
      <c r="CG245" s="192"/>
      <c r="CH245" s="198">
        <v>18</v>
      </c>
      <c r="CI245" s="199">
        <f t="shared" si="395"/>
        <v>-60265.692122455781</v>
      </c>
      <c r="CJ245" s="199">
        <f t="shared" si="396"/>
        <v>-60141.481749405313</v>
      </c>
      <c r="CK245" s="199">
        <f t="shared" si="397"/>
        <v>-60593.136656646173</v>
      </c>
      <c r="CL245" s="199">
        <f t="shared" si="398"/>
        <v>-61567.563636691651</v>
      </c>
      <c r="CM245" s="199">
        <f t="shared" si="399"/>
        <v>-62011.824135536423</v>
      </c>
      <c r="CN245" s="199">
        <f t="shared" si="400"/>
        <v>-62313.646250021273</v>
      </c>
      <c r="CO245" s="199">
        <f t="shared" si="401"/>
        <v>-62690.384760879766</v>
      </c>
      <c r="CP245" s="199">
        <f t="shared" si="402"/>
        <v>-62991.117381657517</v>
      </c>
      <c r="CQ245" s="199">
        <f t="shared" si="403"/>
        <v>-63188.059035616046</v>
      </c>
      <c r="CR245" s="199">
        <f t="shared" si="404"/>
        <v>-62922.156745066561</v>
      </c>
      <c r="CS245" s="199">
        <f t="shared" si="405"/>
        <v>-63897.673218819138</v>
      </c>
      <c r="CT245" s="199">
        <f t="shared" si="406"/>
        <v>-64265.927827583168</v>
      </c>
      <c r="CU245" s="199">
        <f t="shared" si="407"/>
        <v>-64567.749942076764</v>
      </c>
      <c r="CV245" s="199">
        <f t="shared" si="408"/>
        <v>-64869.572056561621</v>
      </c>
      <c r="CW245" s="199">
        <f t="shared" si="409"/>
        <v>-65171.394171046471</v>
      </c>
      <c r="CX245" s="199">
        <f t="shared" si="410"/>
        <v>-65322.233343993299</v>
      </c>
      <c r="CY245" s="199">
        <f t="shared" si="411"/>
        <v>-65792.703744450962</v>
      </c>
      <c r="CZ245" s="199">
        <f t="shared" si="412"/>
        <v>-65535.299131881708</v>
      </c>
      <c r="DA245" s="199">
        <f t="shared" si="413"/>
        <v>-65837.121246366558</v>
      </c>
      <c r="DB245" s="199">
        <f t="shared" si="414"/>
        <v>-66138.943360851394</v>
      </c>
      <c r="DC245" s="199">
        <f t="shared" si="415"/>
        <v>-66440.765475336229</v>
      </c>
      <c r="DD245" s="199">
        <f t="shared" si="416"/>
        <v>-66742.587589821065</v>
      </c>
      <c r="DE245" s="199">
        <f t="shared" si="417"/>
        <v>-66370.71534504692</v>
      </c>
      <c r="DF245" s="199">
        <f t="shared" si="418"/>
        <v>-66752.386905133506</v>
      </c>
      <c r="DG245" s="199">
        <f t="shared" si="419"/>
        <v>-67799.036874839818</v>
      </c>
      <c r="DH245" s="199">
        <f t="shared" si="420"/>
        <v>-68100.858989324639</v>
      </c>
      <c r="DI245" s="199">
        <f t="shared" si="421"/>
        <v>-68402.681103809475</v>
      </c>
      <c r="DJ245" s="199">
        <f t="shared" si="422"/>
        <v>-68704.50321829431</v>
      </c>
      <c r="DK245" s="199">
        <f t="shared" si="423"/>
        <v>-69006.325332779146</v>
      </c>
      <c r="DL245" s="199">
        <f t="shared" si="424"/>
        <v>-68634.453087996255</v>
      </c>
      <c r="DM245" s="199">
        <f t="shared" si="425"/>
        <v>-70633.761675135276</v>
      </c>
      <c r="DN245" s="180"/>
    </row>
    <row r="246" spans="2:118" ht="15.4" x14ac:dyDescent="0.45">
      <c r="B246" s="246"/>
      <c r="C246" s="321" t="s">
        <v>157</v>
      </c>
      <c r="D246" s="331">
        <f t="shared" ref="D246:O246" si="431">SUMIF(D11:D17,"&lt;0",D11:D17)+SUMIF(D34,"&lt;0",D34)</f>
        <v>-1511.5466334319356</v>
      </c>
      <c r="E246" s="331">
        <f t="shared" si="431"/>
        <v>-1050.8614690441379</v>
      </c>
      <c r="F246" s="331">
        <f t="shared" si="431"/>
        <v>-1123.5832194135487</v>
      </c>
      <c r="G246" s="331">
        <f t="shared" si="431"/>
        <v>-867.75042852699983</v>
      </c>
      <c r="H246" s="331">
        <f t="shared" si="431"/>
        <v>-851.98523011322573</v>
      </c>
      <c r="I246" s="331">
        <f t="shared" si="431"/>
        <v>-1070.6293214930001</v>
      </c>
      <c r="J246" s="331">
        <f t="shared" si="431"/>
        <v>-1536.2772472922582</v>
      </c>
      <c r="K246" s="331">
        <f t="shared" si="431"/>
        <v>-1690.0356447041936</v>
      </c>
      <c r="L246" s="331">
        <f t="shared" si="431"/>
        <v>-1252.8942588990001</v>
      </c>
      <c r="M246" s="331">
        <f t="shared" si="431"/>
        <v>-1215.0760649083873</v>
      </c>
      <c r="N246" s="331">
        <f t="shared" si="431"/>
        <v>-1742.1409316293334</v>
      </c>
      <c r="O246" s="331">
        <f t="shared" si="431"/>
        <v>-1771.3965540706452</v>
      </c>
      <c r="P246" s="39"/>
      <c r="Q246" s="247"/>
      <c r="X246" s="246"/>
      <c r="Y246" s="268">
        <v>19</v>
      </c>
      <c r="Z246" s="269">
        <v>245</v>
      </c>
      <c r="AA246" s="269">
        <v>241.19112999999999</v>
      </c>
      <c r="AB246" s="269">
        <v>184.28326250000001</v>
      </c>
      <c r="AC246" s="269">
        <v>500</v>
      </c>
      <c r="AD246" s="269">
        <v>500</v>
      </c>
      <c r="AE246" s="269">
        <v>500</v>
      </c>
      <c r="AF246" s="269">
        <v>500</v>
      </c>
      <c r="AG246" s="269">
        <v>500</v>
      </c>
      <c r="AH246" s="269">
        <v>411.19112999999999</v>
      </c>
      <c r="AI246" s="269">
        <v>411.19112999999999</v>
      </c>
      <c r="AJ246" s="269">
        <v>500</v>
      </c>
      <c r="AK246" s="269">
        <v>500</v>
      </c>
      <c r="AL246" s="269">
        <v>500</v>
      </c>
      <c r="AM246" s="269">
        <v>500</v>
      </c>
      <c r="AN246" s="269">
        <v>500</v>
      </c>
      <c r="AO246" s="269">
        <v>0</v>
      </c>
      <c r="AP246" s="269">
        <v>0</v>
      </c>
      <c r="AQ246" s="269">
        <v>500</v>
      </c>
      <c r="AR246" s="269">
        <v>500</v>
      </c>
      <c r="AS246" s="269">
        <v>500</v>
      </c>
      <c r="AT246" s="269">
        <v>500</v>
      </c>
      <c r="AU246" s="269">
        <v>500</v>
      </c>
      <c r="AV246" s="269">
        <v>411.19112999999999</v>
      </c>
      <c r="AW246" s="269">
        <v>241.19112999999999</v>
      </c>
      <c r="AX246" s="269">
        <v>500</v>
      </c>
      <c r="AY246" s="269">
        <v>500</v>
      </c>
      <c r="AZ246" s="269">
        <v>500</v>
      </c>
      <c r="BA246" s="269">
        <v>500</v>
      </c>
      <c r="BB246" s="269">
        <v>500</v>
      </c>
      <c r="BC246" s="269">
        <v>411.19112999999999</v>
      </c>
      <c r="BD246" s="269">
        <v>0</v>
      </c>
      <c r="BE246" s="493">
        <f t="shared" si="391"/>
        <v>405.04613040322573</v>
      </c>
      <c r="BF246" s="494">
        <f t="shared" si="392"/>
        <v>439.69393008928563</v>
      </c>
      <c r="BG246" s="273">
        <f t="shared" si="427"/>
        <v>4245</v>
      </c>
      <c r="BH246" s="273">
        <f t="shared" si="428"/>
        <v>8311.4300424999983</v>
      </c>
      <c r="BI246" s="274">
        <f t="shared" si="393"/>
        <v>0</v>
      </c>
      <c r="BJ246" s="275">
        <f t="shared" si="394"/>
        <v>12556.430042499998</v>
      </c>
      <c r="CG246" s="192"/>
      <c r="CH246" s="198">
        <v>19</v>
      </c>
      <c r="CI246" s="199">
        <f t="shared" si="395"/>
        <v>-60546.012488588502</v>
      </c>
      <c r="CJ246" s="199">
        <f t="shared" si="396"/>
        <v>-60417.44414070966</v>
      </c>
      <c r="CK246" s="199">
        <f t="shared" si="397"/>
        <v>-60803.9870714059</v>
      </c>
      <c r="CL246" s="199">
        <f t="shared" si="398"/>
        <v>-62139.646016554354</v>
      </c>
      <c r="CM246" s="199">
        <f t="shared" si="399"/>
        <v>-62583.906515399125</v>
      </c>
      <c r="CN246" s="199">
        <f t="shared" si="400"/>
        <v>-62885.728629883975</v>
      </c>
      <c r="CO246" s="199">
        <f t="shared" si="401"/>
        <v>-63262.467140742468</v>
      </c>
      <c r="CP246" s="199">
        <f t="shared" si="402"/>
        <v>-63563.19976152022</v>
      </c>
      <c r="CQ246" s="199">
        <f t="shared" si="403"/>
        <v>-63658.52943607371</v>
      </c>
      <c r="CR246" s="199">
        <f t="shared" si="404"/>
        <v>-63392.627145524224</v>
      </c>
      <c r="CS246" s="199">
        <f t="shared" si="405"/>
        <v>-64469.755598681841</v>
      </c>
      <c r="CT246" s="199">
        <f t="shared" si="406"/>
        <v>-64838.01020744587</v>
      </c>
      <c r="CU246" s="199">
        <f t="shared" si="407"/>
        <v>-65139.832321939466</v>
      </c>
      <c r="CV246" s="199">
        <f t="shared" si="408"/>
        <v>-65441.654436424324</v>
      </c>
      <c r="CW246" s="199">
        <f t="shared" si="409"/>
        <v>-65743.476550909167</v>
      </c>
      <c r="CX246" s="199">
        <f t="shared" si="410"/>
        <v>-65322.233343993299</v>
      </c>
      <c r="CY246" s="199">
        <f t="shared" si="411"/>
        <v>-65792.703744450962</v>
      </c>
      <c r="CZ246" s="199">
        <f t="shared" si="412"/>
        <v>-66107.381511744403</v>
      </c>
      <c r="DA246" s="199">
        <f t="shared" si="413"/>
        <v>-66409.203626229253</v>
      </c>
      <c r="DB246" s="199">
        <f t="shared" si="414"/>
        <v>-66711.025740714089</v>
      </c>
      <c r="DC246" s="199">
        <f t="shared" si="415"/>
        <v>-67012.847855198925</v>
      </c>
      <c r="DD246" s="199">
        <f t="shared" si="416"/>
        <v>-67314.66996968376</v>
      </c>
      <c r="DE246" s="199">
        <f t="shared" si="417"/>
        <v>-66841.185745504583</v>
      </c>
      <c r="DF246" s="199">
        <f t="shared" si="418"/>
        <v>-67028.349296437853</v>
      </c>
      <c r="DG246" s="199">
        <f t="shared" si="419"/>
        <v>-68371.119254702513</v>
      </c>
      <c r="DH246" s="199">
        <f t="shared" si="420"/>
        <v>-68672.941369187334</v>
      </c>
      <c r="DI246" s="199">
        <f t="shared" si="421"/>
        <v>-68974.76348367217</v>
      </c>
      <c r="DJ246" s="199">
        <f t="shared" si="422"/>
        <v>-69276.585598157006</v>
      </c>
      <c r="DK246" s="199">
        <f t="shared" si="423"/>
        <v>-69578.407712641841</v>
      </c>
      <c r="DL246" s="199">
        <f t="shared" si="424"/>
        <v>-69104.923488453918</v>
      </c>
      <c r="DM246" s="199">
        <f t="shared" si="425"/>
        <v>-70633.761675135276</v>
      </c>
      <c r="DN246" s="180"/>
    </row>
    <row r="247" spans="2:118" ht="15.4" x14ac:dyDescent="0.45">
      <c r="B247" s="246"/>
      <c r="C247" s="318" t="s">
        <v>158</v>
      </c>
      <c r="D247" s="39"/>
      <c r="E247" s="39"/>
      <c r="F247" s="39"/>
      <c r="G247" s="39"/>
      <c r="H247" s="39"/>
      <c r="I247" s="39"/>
      <c r="J247" s="39"/>
      <c r="K247" s="39"/>
      <c r="L247" s="39"/>
      <c r="M247" s="39"/>
      <c r="N247" s="39"/>
      <c r="O247" s="39"/>
      <c r="P247" s="39"/>
      <c r="Q247" s="247"/>
      <c r="X247" s="246"/>
      <c r="Y247" s="268">
        <v>20</v>
      </c>
      <c r="Z247" s="269">
        <v>241.19112999999999</v>
      </c>
      <c r="AA247" s="269">
        <v>241.19112999999999</v>
      </c>
      <c r="AB247" s="269">
        <v>496.19112999999999</v>
      </c>
      <c r="AC247" s="269">
        <v>500</v>
      </c>
      <c r="AD247" s="269">
        <v>499.04778249999998</v>
      </c>
      <c r="AE247" s="269">
        <v>499.04778249999998</v>
      </c>
      <c r="AF247" s="269">
        <v>499.04778249999998</v>
      </c>
      <c r="AG247" s="269">
        <v>500</v>
      </c>
      <c r="AH247" s="269">
        <v>411.19112999999999</v>
      </c>
      <c r="AI247" s="269">
        <v>177.61774</v>
      </c>
      <c r="AJ247" s="269">
        <v>499.04778249999998</v>
      </c>
      <c r="AK247" s="269">
        <v>499.04778249999998</v>
      </c>
      <c r="AL247" s="269">
        <v>499.04778249999998</v>
      </c>
      <c r="AM247" s="269">
        <v>499.04778249999998</v>
      </c>
      <c r="AN247" s="269">
        <v>499.04778249999998</v>
      </c>
      <c r="AO247" s="269">
        <v>0</v>
      </c>
      <c r="AP247" s="269">
        <v>0</v>
      </c>
      <c r="AQ247" s="269">
        <v>499.04778249999998</v>
      </c>
      <c r="AR247" s="269">
        <v>499.04778249999998</v>
      </c>
      <c r="AS247" s="269">
        <v>499.04778249999998</v>
      </c>
      <c r="AT247" s="269">
        <v>499.04778249999998</v>
      </c>
      <c r="AU247" s="269">
        <v>499.04778249999998</v>
      </c>
      <c r="AV247" s="269">
        <v>411.19112999999999</v>
      </c>
      <c r="AW247" s="269">
        <v>241.19112999999999</v>
      </c>
      <c r="AX247" s="269">
        <v>456.54778249999998</v>
      </c>
      <c r="AY247" s="269">
        <v>499.04778249999998</v>
      </c>
      <c r="AZ247" s="269">
        <v>499.04778249999998</v>
      </c>
      <c r="BA247" s="269">
        <v>499.04778249999998</v>
      </c>
      <c r="BB247" s="269">
        <v>499.04778249999998</v>
      </c>
      <c r="BC247" s="269">
        <v>311.78326249999998</v>
      </c>
      <c r="BD247" s="269">
        <v>0</v>
      </c>
      <c r="BE247" s="493">
        <f t="shared" si="391"/>
        <v>402.31960862903213</v>
      </c>
      <c r="BF247" s="494">
        <f t="shared" si="392"/>
        <v>436.81131205357127</v>
      </c>
      <c r="BG247" s="273">
        <f t="shared" si="427"/>
        <v>4234.5256074999998</v>
      </c>
      <c r="BH247" s="273">
        <f t="shared" si="428"/>
        <v>8237.3822599999967</v>
      </c>
      <c r="BI247" s="274">
        <f t="shared" si="393"/>
        <v>0</v>
      </c>
      <c r="BJ247" s="275">
        <f t="shared" si="394"/>
        <v>12471.907867499996</v>
      </c>
      <c r="CG247" s="192"/>
      <c r="CH247" s="198">
        <v>20</v>
      </c>
      <c r="CI247" s="199">
        <f t="shared" si="395"/>
        <v>-60821.974879892849</v>
      </c>
      <c r="CJ247" s="199">
        <f t="shared" si="396"/>
        <v>-60693.406532014007</v>
      </c>
      <c r="CK247" s="199">
        <f t="shared" si="397"/>
        <v>-61371.711476440221</v>
      </c>
      <c r="CL247" s="199">
        <f t="shared" si="398"/>
        <v>-62711.728396417057</v>
      </c>
      <c r="CM247" s="199">
        <f t="shared" si="399"/>
        <v>-63154.899401554729</v>
      </c>
      <c r="CN247" s="199">
        <f t="shared" si="400"/>
        <v>-63456.721516039579</v>
      </c>
      <c r="CO247" s="199">
        <f t="shared" si="401"/>
        <v>-63833.460026898072</v>
      </c>
      <c r="CP247" s="199">
        <f t="shared" si="402"/>
        <v>-64135.282141382922</v>
      </c>
      <c r="CQ247" s="199">
        <f t="shared" si="403"/>
        <v>-64128.999836531373</v>
      </c>
      <c r="CR247" s="199">
        <f t="shared" si="404"/>
        <v>-63595.851104334295</v>
      </c>
      <c r="CS247" s="199">
        <f t="shared" si="405"/>
        <v>-65040.748484837444</v>
      </c>
      <c r="CT247" s="199">
        <f t="shared" si="406"/>
        <v>-65409.003093601474</v>
      </c>
      <c r="CU247" s="199">
        <f t="shared" si="407"/>
        <v>-65710.825208095077</v>
      </c>
      <c r="CV247" s="199">
        <f t="shared" si="408"/>
        <v>-66012.647322579927</v>
      </c>
      <c r="CW247" s="199">
        <f t="shared" si="409"/>
        <v>-66314.469437064778</v>
      </c>
      <c r="CX247" s="199">
        <f t="shared" si="410"/>
        <v>-65322.233343993299</v>
      </c>
      <c r="CY247" s="199">
        <f t="shared" si="411"/>
        <v>-65792.703744450962</v>
      </c>
      <c r="CZ247" s="199">
        <f t="shared" si="412"/>
        <v>-66678.374397900014</v>
      </c>
      <c r="DA247" s="199">
        <f t="shared" si="413"/>
        <v>-66980.196512384864</v>
      </c>
      <c r="DB247" s="199">
        <f t="shared" si="414"/>
        <v>-67282.0186268697</v>
      </c>
      <c r="DC247" s="199">
        <f t="shared" si="415"/>
        <v>-67583.840741354536</v>
      </c>
      <c r="DD247" s="199">
        <f t="shared" si="416"/>
        <v>-67885.662855839371</v>
      </c>
      <c r="DE247" s="199">
        <f t="shared" si="417"/>
        <v>-67311.656145962246</v>
      </c>
      <c r="DF247" s="199">
        <f t="shared" si="418"/>
        <v>-67304.3116877422</v>
      </c>
      <c r="DG247" s="199">
        <f t="shared" si="419"/>
        <v>-68893.485138569784</v>
      </c>
      <c r="DH247" s="199">
        <f t="shared" si="420"/>
        <v>-69243.934255342945</v>
      </c>
      <c r="DI247" s="199">
        <f t="shared" si="421"/>
        <v>-69545.756369827781</v>
      </c>
      <c r="DJ247" s="199">
        <f t="shared" si="422"/>
        <v>-69847.578484312617</v>
      </c>
      <c r="DK247" s="199">
        <f t="shared" si="423"/>
        <v>-70149.400598797452</v>
      </c>
      <c r="DL247" s="199">
        <f t="shared" si="424"/>
        <v>-69461.654910078636</v>
      </c>
      <c r="DM247" s="199">
        <f t="shared" si="425"/>
        <v>-70633.761675135276</v>
      </c>
      <c r="DN247" s="180"/>
    </row>
    <row r="248" spans="2:118" ht="15.4" x14ac:dyDescent="0.45">
      <c r="B248" s="246"/>
      <c r="C248" s="321" t="s">
        <v>156</v>
      </c>
      <c r="D248" s="331">
        <f t="shared" ref="D248:O248" si="432">SUMIF(D18:D33,"&gt;0",D18:D33)</f>
        <v>1845.6649266935483</v>
      </c>
      <c r="E248" s="331">
        <f t="shared" si="432"/>
        <v>1821.166414913793</v>
      </c>
      <c r="F248" s="331">
        <f t="shared" si="432"/>
        <v>1714.9594956745157</v>
      </c>
      <c r="G248" s="331">
        <f t="shared" si="432"/>
        <v>1571.5448875833331</v>
      </c>
      <c r="H248" s="331">
        <f t="shared" si="432"/>
        <v>1554.3914024522583</v>
      </c>
      <c r="I248" s="331">
        <f t="shared" si="432"/>
        <v>1731.1747448333333</v>
      </c>
      <c r="J248" s="331">
        <f t="shared" si="432"/>
        <v>1934.3166366129028</v>
      </c>
      <c r="K248" s="331">
        <f t="shared" si="432"/>
        <v>1852.2390741935478</v>
      </c>
      <c r="L248" s="331">
        <f t="shared" si="432"/>
        <v>1821.4365901683334</v>
      </c>
      <c r="M248" s="331">
        <f t="shared" si="432"/>
        <v>1920.5842815322578</v>
      </c>
      <c r="N248" s="331">
        <f t="shared" si="432"/>
        <v>1893.036237333333</v>
      </c>
      <c r="O248" s="331">
        <f t="shared" si="432"/>
        <v>2139.7163965322579</v>
      </c>
      <c r="P248" s="39"/>
      <c r="Q248" s="247"/>
      <c r="X248" s="246"/>
      <c r="Y248" s="268">
        <v>21</v>
      </c>
      <c r="Z248" s="269">
        <v>241.19112999999999</v>
      </c>
      <c r="AA248" s="269">
        <v>198.09213249999999</v>
      </c>
      <c r="AB248" s="269">
        <v>411.19112999999999</v>
      </c>
      <c r="AC248" s="269">
        <v>0</v>
      </c>
      <c r="AD248" s="269">
        <v>0</v>
      </c>
      <c r="AE248" s="269">
        <v>0</v>
      </c>
      <c r="AF248" s="269">
        <v>0</v>
      </c>
      <c r="AG248" s="269">
        <v>0</v>
      </c>
      <c r="AH248" s="269">
        <v>0</v>
      </c>
      <c r="AI248" s="269">
        <v>0</v>
      </c>
      <c r="AJ248" s="269">
        <v>0</v>
      </c>
      <c r="AK248" s="269">
        <v>0</v>
      </c>
      <c r="AL248" s="269">
        <v>0</v>
      </c>
      <c r="AM248" s="269">
        <v>0</v>
      </c>
      <c r="AN248" s="269">
        <v>0</v>
      </c>
      <c r="AO248" s="269">
        <v>0</v>
      </c>
      <c r="AP248" s="269">
        <v>0</v>
      </c>
      <c r="AQ248" s="269">
        <v>0</v>
      </c>
      <c r="AR248" s="269">
        <v>0</v>
      </c>
      <c r="AS248" s="269">
        <v>0</v>
      </c>
      <c r="AT248" s="269">
        <v>0</v>
      </c>
      <c r="AU248" s="269">
        <v>0</v>
      </c>
      <c r="AV248" s="269">
        <v>0</v>
      </c>
      <c r="AW248" s="269">
        <v>194.28326250000001</v>
      </c>
      <c r="AX248" s="269">
        <v>0</v>
      </c>
      <c r="AY248" s="269">
        <v>0</v>
      </c>
      <c r="AZ248" s="269">
        <v>0</v>
      </c>
      <c r="BA248" s="269">
        <v>0</v>
      </c>
      <c r="BB248" s="269">
        <v>0</v>
      </c>
      <c r="BC248" s="269">
        <v>411.19112999999999</v>
      </c>
      <c r="BD248" s="269">
        <v>0</v>
      </c>
      <c r="BE248" s="493">
        <f t="shared" si="391"/>
        <v>46.966089838709678</v>
      </c>
      <c r="BF248" s="494">
        <f t="shared" si="392"/>
        <v>43.384201964285708</v>
      </c>
      <c r="BG248" s="273">
        <f t="shared" si="427"/>
        <v>241.19112999999999</v>
      </c>
      <c r="BH248" s="273">
        <f t="shared" si="428"/>
        <v>1214.7576550000001</v>
      </c>
      <c r="BI248" s="274">
        <f t="shared" si="393"/>
        <v>0</v>
      </c>
      <c r="BJ248" s="275">
        <f t="shared" si="394"/>
        <v>1455.948785</v>
      </c>
      <c r="CG248" s="192"/>
      <c r="CH248" s="198">
        <v>21</v>
      </c>
      <c r="CI248" s="199">
        <f t="shared" si="395"/>
        <v>-61097.937271197196</v>
      </c>
      <c r="CJ248" s="199">
        <f t="shared" si="396"/>
        <v>-60920.056569199362</v>
      </c>
      <c r="CK248" s="199">
        <f t="shared" si="397"/>
        <v>-61842.181876897885</v>
      </c>
      <c r="CL248" s="199">
        <f t="shared" si="398"/>
        <v>-62711.728396417057</v>
      </c>
      <c r="CM248" s="199">
        <f t="shared" si="399"/>
        <v>-63154.899401554729</v>
      </c>
      <c r="CN248" s="199">
        <f t="shared" si="400"/>
        <v>-63456.721516039579</v>
      </c>
      <c r="CO248" s="199">
        <f t="shared" si="401"/>
        <v>-63833.460026898072</v>
      </c>
      <c r="CP248" s="199">
        <f t="shared" si="402"/>
        <v>-64135.282141382922</v>
      </c>
      <c r="CQ248" s="199">
        <f t="shared" si="403"/>
        <v>-64128.999836531373</v>
      </c>
      <c r="CR248" s="199">
        <f t="shared" si="404"/>
        <v>-63595.851104334295</v>
      </c>
      <c r="CS248" s="199">
        <f t="shared" si="405"/>
        <v>-65040.748484837444</v>
      </c>
      <c r="CT248" s="199">
        <f t="shared" si="406"/>
        <v>-65409.003093601474</v>
      </c>
      <c r="CU248" s="199">
        <f t="shared" si="407"/>
        <v>-65710.825208095077</v>
      </c>
      <c r="CV248" s="199">
        <f t="shared" si="408"/>
        <v>-66012.647322579927</v>
      </c>
      <c r="CW248" s="199">
        <f t="shared" si="409"/>
        <v>-66314.469437064778</v>
      </c>
      <c r="CX248" s="199">
        <f t="shared" si="410"/>
        <v>-65322.233343993299</v>
      </c>
      <c r="CY248" s="199">
        <f t="shared" si="411"/>
        <v>-65792.703744450962</v>
      </c>
      <c r="CZ248" s="199">
        <f t="shared" si="412"/>
        <v>-66678.374397900014</v>
      </c>
      <c r="DA248" s="199">
        <f t="shared" si="413"/>
        <v>-66980.196512384864</v>
      </c>
      <c r="DB248" s="199">
        <f t="shared" si="414"/>
        <v>-67282.0186268697</v>
      </c>
      <c r="DC248" s="199">
        <f t="shared" si="415"/>
        <v>-67583.840741354536</v>
      </c>
      <c r="DD248" s="199">
        <f t="shared" si="416"/>
        <v>-67885.662855839371</v>
      </c>
      <c r="DE248" s="199">
        <f t="shared" si="417"/>
        <v>-67311.656145962246</v>
      </c>
      <c r="DF248" s="199">
        <f t="shared" si="418"/>
        <v>-67526.603750099181</v>
      </c>
      <c r="DG248" s="199">
        <f t="shared" si="419"/>
        <v>-68893.485138569784</v>
      </c>
      <c r="DH248" s="199">
        <f t="shared" si="420"/>
        <v>-69243.934255342945</v>
      </c>
      <c r="DI248" s="199">
        <f t="shared" si="421"/>
        <v>-69545.756369827781</v>
      </c>
      <c r="DJ248" s="199">
        <f t="shared" si="422"/>
        <v>-69847.578484312617</v>
      </c>
      <c r="DK248" s="199">
        <f t="shared" si="423"/>
        <v>-70149.400598797452</v>
      </c>
      <c r="DL248" s="199">
        <f t="shared" si="424"/>
        <v>-69932.125310536299</v>
      </c>
      <c r="DM248" s="199">
        <f t="shared" si="425"/>
        <v>-70633.761675135276</v>
      </c>
      <c r="DN248" s="180"/>
    </row>
    <row r="249" spans="2:118" ht="15.4" x14ac:dyDescent="0.45">
      <c r="B249" s="246"/>
      <c r="C249" s="321" t="s">
        <v>157</v>
      </c>
      <c r="D249" s="331">
        <f t="shared" ref="D249:O249" si="433">SUMIF(D18:D33,"&lt;0",D18:D33)</f>
        <v>-628.13214639645162</v>
      </c>
      <c r="E249" s="331">
        <f t="shared" si="433"/>
        <v>-1104.1601469431034</v>
      </c>
      <c r="F249" s="331">
        <f t="shared" si="433"/>
        <v>-987.89922035096777</v>
      </c>
      <c r="G249" s="331">
        <f t="shared" si="433"/>
        <v>-965.2792591663333</v>
      </c>
      <c r="H249" s="331">
        <f t="shared" si="433"/>
        <v>-922.41736065870964</v>
      </c>
      <c r="I249" s="331">
        <f t="shared" si="433"/>
        <v>-1015.798350455</v>
      </c>
      <c r="J249" s="331">
        <f t="shared" si="433"/>
        <v>-763.78994207193557</v>
      </c>
      <c r="K249" s="331">
        <f t="shared" si="433"/>
        <v>-518.74607459354843</v>
      </c>
      <c r="L249" s="331">
        <f t="shared" si="433"/>
        <v>-1009.8244812463333</v>
      </c>
      <c r="M249" s="331">
        <f t="shared" si="433"/>
        <v>-1232.1043572212905</v>
      </c>
      <c r="N249" s="331">
        <f t="shared" si="433"/>
        <v>-657.90999848066656</v>
      </c>
      <c r="O249" s="331">
        <f t="shared" si="433"/>
        <v>-622.57435664903221</v>
      </c>
      <c r="P249" s="39"/>
      <c r="Q249" s="247"/>
      <c r="X249" s="246"/>
      <c r="Y249" s="268">
        <v>22</v>
      </c>
      <c r="Z249" s="269">
        <v>59.165522500000002</v>
      </c>
      <c r="AA249" s="269">
        <v>411.19112999999999</v>
      </c>
      <c r="AB249" s="269">
        <v>0</v>
      </c>
      <c r="AC249" s="269">
        <v>0</v>
      </c>
      <c r="AD249" s="269">
        <v>0</v>
      </c>
      <c r="AE249" s="269">
        <v>0</v>
      </c>
      <c r="AF249" s="269">
        <v>0</v>
      </c>
      <c r="AG249" s="269">
        <v>0</v>
      </c>
      <c r="AH249" s="269">
        <v>226.78326250000001</v>
      </c>
      <c r="AI249" s="269">
        <v>6.6655224999999998</v>
      </c>
      <c r="AJ249" s="269">
        <v>0</v>
      </c>
      <c r="AK249" s="269">
        <v>0</v>
      </c>
      <c r="AL249" s="269">
        <v>0</v>
      </c>
      <c r="AM249" s="269">
        <v>0</v>
      </c>
      <c r="AN249" s="269">
        <v>0</v>
      </c>
      <c r="AO249" s="269">
        <v>0</v>
      </c>
      <c r="AP249" s="269">
        <v>0</v>
      </c>
      <c r="AQ249" s="269">
        <v>0</v>
      </c>
      <c r="AR249" s="269">
        <v>0</v>
      </c>
      <c r="AS249" s="269">
        <v>0</v>
      </c>
      <c r="AT249" s="269">
        <v>0</v>
      </c>
      <c r="AU249" s="269">
        <v>0</v>
      </c>
      <c r="AV249" s="269">
        <v>411.19112999999999</v>
      </c>
      <c r="AW249" s="269">
        <v>411.19112999999999</v>
      </c>
      <c r="AX249" s="269">
        <v>0</v>
      </c>
      <c r="AY249" s="269">
        <v>0</v>
      </c>
      <c r="AZ249" s="269">
        <v>0</v>
      </c>
      <c r="BA249" s="269">
        <v>0</v>
      </c>
      <c r="BB249" s="269">
        <v>0</v>
      </c>
      <c r="BC249" s="269">
        <v>411.19112999999999</v>
      </c>
      <c r="BD249" s="269">
        <v>0</v>
      </c>
      <c r="BE249" s="493">
        <f t="shared" si="391"/>
        <v>62.496091209677409</v>
      </c>
      <c r="BF249" s="494">
        <f t="shared" si="392"/>
        <v>67.079046607142843</v>
      </c>
      <c r="BG249" s="273">
        <f t="shared" si="427"/>
        <v>59.165522500000002</v>
      </c>
      <c r="BH249" s="273">
        <f t="shared" si="428"/>
        <v>1878.2133049999998</v>
      </c>
      <c r="BI249" s="274">
        <f t="shared" si="393"/>
        <v>0</v>
      </c>
      <c r="BJ249" s="275">
        <f t="shared" si="394"/>
        <v>1937.3788274999997</v>
      </c>
      <c r="BM249" s="14" t="s">
        <v>123</v>
      </c>
      <c r="CG249" s="192"/>
      <c r="CH249" s="198">
        <v>22</v>
      </c>
      <c r="CI249" s="199">
        <f t="shared" si="395"/>
        <v>-61165.632377032438</v>
      </c>
      <c r="CJ249" s="199">
        <f t="shared" si="396"/>
        <v>-61390.526969657025</v>
      </c>
      <c r="CK249" s="199">
        <f t="shared" si="397"/>
        <v>-61842.181876897885</v>
      </c>
      <c r="CL249" s="199">
        <f t="shared" si="398"/>
        <v>-62711.728396417057</v>
      </c>
      <c r="CM249" s="199">
        <f t="shared" si="399"/>
        <v>-63154.899401554729</v>
      </c>
      <c r="CN249" s="199">
        <f t="shared" si="400"/>
        <v>-63456.721516039579</v>
      </c>
      <c r="CO249" s="199">
        <f t="shared" si="401"/>
        <v>-63833.460026898072</v>
      </c>
      <c r="CP249" s="199">
        <f t="shared" si="402"/>
        <v>-64135.282141382922</v>
      </c>
      <c r="CQ249" s="199">
        <f t="shared" si="403"/>
        <v>-64388.477253579425</v>
      </c>
      <c r="CR249" s="199">
        <f t="shared" si="404"/>
        <v>-63603.477560283951</v>
      </c>
      <c r="CS249" s="199">
        <f t="shared" si="405"/>
        <v>-65040.748484837444</v>
      </c>
      <c r="CT249" s="199">
        <f t="shared" si="406"/>
        <v>-65409.003093601474</v>
      </c>
      <c r="CU249" s="199">
        <f t="shared" si="407"/>
        <v>-65710.825208095077</v>
      </c>
      <c r="CV249" s="199">
        <f t="shared" si="408"/>
        <v>-66012.647322579927</v>
      </c>
      <c r="CW249" s="199">
        <f t="shared" si="409"/>
        <v>-66314.469437064778</v>
      </c>
      <c r="CX249" s="199">
        <f t="shared" si="410"/>
        <v>-65322.233343993299</v>
      </c>
      <c r="CY249" s="199">
        <f t="shared" si="411"/>
        <v>-65792.703744450962</v>
      </c>
      <c r="CZ249" s="199">
        <f t="shared" si="412"/>
        <v>-66678.374397900014</v>
      </c>
      <c r="DA249" s="199">
        <f t="shared" si="413"/>
        <v>-66980.196512384864</v>
      </c>
      <c r="DB249" s="199">
        <f t="shared" si="414"/>
        <v>-67282.0186268697</v>
      </c>
      <c r="DC249" s="199">
        <f t="shared" si="415"/>
        <v>-67583.840741354536</v>
      </c>
      <c r="DD249" s="199">
        <f t="shared" si="416"/>
        <v>-67885.662855839371</v>
      </c>
      <c r="DE249" s="199">
        <f t="shared" si="417"/>
        <v>-67782.12654641991</v>
      </c>
      <c r="DF249" s="199">
        <f t="shared" si="418"/>
        <v>-67997.074150556844</v>
      </c>
      <c r="DG249" s="199">
        <f t="shared" si="419"/>
        <v>-68893.485138569784</v>
      </c>
      <c r="DH249" s="199">
        <f t="shared" si="420"/>
        <v>-69243.934255342945</v>
      </c>
      <c r="DI249" s="199">
        <f t="shared" si="421"/>
        <v>-69545.756369827781</v>
      </c>
      <c r="DJ249" s="199">
        <f t="shared" si="422"/>
        <v>-69847.578484312617</v>
      </c>
      <c r="DK249" s="199">
        <f t="shared" si="423"/>
        <v>-70149.400598797452</v>
      </c>
      <c r="DL249" s="199">
        <f t="shared" si="424"/>
        <v>-70402.595710993963</v>
      </c>
      <c r="DM249" s="199">
        <f t="shared" si="425"/>
        <v>-70633.761675135276</v>
      </c>
      <c r="DN249" s="180"/>
    </row>
    <row r="250" spans="2:118" ht="15.4" x14ac:dyDescent="0.45">
      <c r="B250" s="246"/>
      <c r="C250" s="318" t="s">
        <v>159</v>
      </c>
      <c r="D250" s="39"/>
      <c r="E250" s="39"/>
      <c r="F250" s="39"/>
      <c r="G250" s="39"/>
      <c r="H250" s="39"/>
      <c r="I250" s="39"/>
      <c r="J250" s="39"/>
      <c r="K250" s="39"/>
      <c r="L250" s="39"/>
      <c r="M250" s="39"/>
      <c r="N250" s="39"/>
      <c r="O250" s="39"/>
      <c r="P250" s="39"/>
      <c r="Q250" s="247"/>
      <c r="X250" s="246"/>
      <c r="Y250" s="268">
        <v>23</v>
      </c>
      <c r="Z250" s="269">
        <v>297.5</v>
      </c>
      <c r="AA250" s="269">
        <v>496.19112999999999</v>
      </c>
      <c r="AB250" s="269">
        <v>496.19112999999999</v>
      </c>
      <c r="AC250" s="269">
        <v>0</v>
      </c>
      <c r="AD250" s="269">
        <v>0</v>
      </c>
      <c r="AE250" s="269">
        <v>0</v>
      </c>
      <c r="AF250" s="269">
        <v>0</v>
      </c>
      <c r="AG250" s="269">
        <v>0</v>
      </c>
      <c r="AH250" s="269">
        <v>42.5</v>
      </c>
      <c r="AI250" s="269">
        <v>496.19112999999999</v>
      </c>
      <c r="AJ250" s="269">
        <v>0</v>
      </c>
      <c r="AK250" s="269">
        <v>0</v>
      </c>
      <c r="AL250" s="269">
        <v>0</v>
      </c>
      <c r="AM250" s="269">
        <v>0</v>
      </c>
      <c r="AN250" s="269">
        <v>0</v>
      </c>
      <c r="AO250" s="269">
        <v>0</v>
      </c>
      <c r="AP250" s="269">
        <v>0</v>
      </c>
      <c r="AQ250" s="269">
        <v>0</v>
      </c>
      <c r="AR250" s="269">
        <v>0</v>
      </c>
      <c r="AS250" s="269">
        <v>0</v>
      </c>
      <c r="AT250" s="269">
        <v>0</v>
      </c>
      <c r="AU250" s="269">
        <v>0</v>
      </c>
      <c r="AV250" s="269">
        <v>354.28326249999998</v>
      </c>
      <c r="AW250" s="269">
        <v>496.19112999999999</v>
      </c>
      <c r="AX250" s="269">
        <v>42.5</v>
      </c>
      <c r="AY250" s="269">
        <v>0</v>
      </c>
      <c r="AZ250" s="269">
        <v>0</v>
      </c>
      <c r="BA250" s="269">
        <v>0</v>
      </c>
      <c r="BB250" s="269">
        <v>0</v>
      </c>
      <c r="BC250" s="269">
        <v>42.5</v>
      </c>
      <c r="BD250" s="269">
        <v>42.5</v>
      </c>
      <c r="BE250" s="493">
        <f t="shared" si="391"/>
        <v>90.533799435483871</v>
      </c>
      <c r="BF250" s="494">
        <f t="shared" si="392"/>
        <v>88.090992232142852</v>
      </c>
      <c r="BG250" s="273">
        <f t="shared" si="427"/>
        <v>297.5</v>
      </c>
      <c r="BH250" s="273">
        <f t="shared" si="428"/>
        <v>2509.0477824999998</v>
      </c>
      <c r="BI250" s="274">
        <f t="shared" si="393"/>
        <v>0</v>
      </c>
      <c r="BJ250" s="275">
        <f t="shared" si="394"/>
        <v>2806.5477824999998</v>
      </c>
      <c r="BL250" s="14">
        <f>COUNTIF(Z228:BD251,"&gt;"&amp;MxDisch1)</f>
        <v>0</v>
      </c>
      <c r="BM250" s="14" t="s">
        <v>124</v>
      </c>
      <c r="CG250" s="192"/>
      <c r="CH250" s="198">
        <v>23</v>
      </c>
      <c r="CI250" s="199">
        <f t="shared" si="395"/>
        <v>-61506.021393050745</v>
      </c>
      <c r="CJ250" s="199">
        <f t="shared" si="396"/>
        <v>-61958.251374691346</v>
      </c>
      <c r="CK250" s="199">
        <f t="shared" si="397"/>
        <v>-62409.906281932206</v>
      </c>
      <c r="CL250" s="199">
        <f t="shared" si="398"/>
        <v>-62711.728396417057</v>
      </c>
      <c r="CM250" s="199">
        <f t="shared" si="399"/>
        <v>-63154.899401554729</v>
      </c>
      <c r="CN250" s="199">
        <f t="shared" si="400"/>
        <v>-63456.721516039579</v>
      </c>
      <c r="CO250" s="199">
        <f t="shared" si="401"/>
        <v>-63833.460026898072</v>
      </c>
      <c r="CP250" s="199">
        <f t="shared" si="402"/>
        <v>-64135.282141382922</v>
      </c>
      <c r="CQ250" s="199">
        <f t="shared" si="403"/>
        <v>-64437.104255867758</v>
      </c>
      <c r="CR250" s="199">
        <f t="shared" si="404"/>
        <v>-64171.201965318272</v>
      </c>
      <c r="CS250" s="199">
        <f t="shared" si="405"/>
        <v>-65040.748484837444</v>
      </c>
      <c r="CT250" s="199">
        <f t="shared" si="406"/>
        <v>-65409.003093601474</v>
      </c>
      <c r="CU250" s="199">
        <f t="shared" si="407"/>
        <v>-65710.825208095077</v>
      </c>
      <c r="CV250" s="199">
        <f t="shared" si="408"/>
        <v>-66012.647322579927</v>
      </c>
      <c r="CW250" s="199">
        <f t="shared" si="409"/>
        <v>-66314.469437064778</v>
      </c>
      <c r="CX250" s="199">
        <f t="shared" si="410"/>
        <v>-65322.233343993299</v>
      </c>
      <c r="CY250" s="199">
        <f t="shared" si="411"/>
        <v>-65792.703744450962</v>
      </c>
      <c r="CZ250" s="199">
        <f t="shared" si="412"/>
        <v>-66678.374397900014</v>
      </c>
      <c r="DA250" s="199">
        <f t="shared" si="413"/>
        <v>-66980.196512384864</v>
      </c>
      <c r="DB250" s="199">
        <f t="shared" si="414"/>
        <v>-67282.0186268697</v>
      </c>
      <c r="DC250" s="199">
        <f t="shared" si="415"/>
        <v>-67583.840741354536</v>
      </c>
      <c r="DD250" s="199">
        <f t="shared" si="416"/>
        <v>-67885.662855839371</v>
      </c>
      <c r="DE250" s="199">
        <f t="shared" si="417"/>
        <v>-68187.484970332953</v>
      </c>
      <c r="DF250" s="199">
        <f t="shared" si="418"/>
        <v>-68564.798555591173</v>
      </c>
      <c r="DG250" s="199">
        <f t="shared" si="419"/>
        <v>-68942.112140858109</v>
      </c>
      <c r="DH250" s="199">
        <f t="shared" si="420"/>
        <v>-69243.934255342945</v>
      </c>
      <c r="DI250" s="199">
        <f t="shared" si="421"/>
        <v>-69545.756369827781</v>
      </c>
      <c r="DJ250" s="199">
        <f t="shared" si="422"/>
        <v>-69847.578484312617</v>
      </c>
      <c r="DK250" s="199">
        <f t="shared" si="423"/>
        <v>-70149.400598797452</v>
      </c>
      <c r="DL250" s="199">
        <f t="shared" si="424"/>
        <v>-70451.222713282288</v>
      </c>
      <c r="DM250" s="199">
        <f t="shared" si="425"/>
        <v>-70682.388677423602</v>
      </c>
      <c r="DN250" s="180"/>
    </row>
    <row r="251" spans="2:118" ht="15.4" x14ac:dyDescent="0.45">
      <c r="B251" s="246"/>
      <c r="C251" s="321" t="s">
        <v>156</v>
      </c>
      <c r="D251" s="331">
        <f>D245+D248</f>
        <v>1876.0026995967742</v>
      </c>
      <c r="E251" s="331">
        <f t="shared" ref="E251:O251" si="434">E245+E248</f>
        <v>1894.5983324137931</v>
      </c>
      <c r="F251" s="331">
        <f t="shared" si="434"/>
        <v>1846.9258069648383</v>
      </c>
      <c r="G251" s="331">
        <f t="shared" si="434"/>
        <v>1604.6242962499998</v>
      </c>
      <c r="H251" s="331">
        <f t="shared" si="434"/>
        <v>1554.3914024522583</v>
      </c>
      <c r="I251" s="331">
        <f t="shared" si="434"/>
        <v>1819.0477825</v>
      </c>
      <c r="J251" s="331">
        <f t="shared" si="434"/>
        <v>1988.3872074999995</v>
      </c>
      <c r="K251" s="331">
        <f t="shared" si="434"/>
        <v>1932.6385019354834</v>
      </c>
      <c r="L251" s="331">
        <f t="shared" si="434"/>
        <v>1978.4395952933335</v>
      </c>
      <c r="M251" s="331">
        <f t="shared" si="434"/>
        <v>2138.3763669354835</v>
      </c>
      <c r="N251" s="331">
        <f t="shared" si="434"/>
        <v>2038.1475009999997</v>
      </c>
      <c r="O251" s="331">
        <f t="shared" si="434"/>
        <v>2167.6618439516128</v>
      </c>
      <c r="P251" s="39"/>
      <c r="Q251" s="247"/>
      <c r="X251" s="246"/>
      <c r="Y251" s="276">
        <v>24</v>
      </c>
      <c r="Z251" s="277">
        <v>0</v>
      </c>
      <c r="AA251" s="277">
        <v>0</v>
      </c>
      <c r="AB251" s="277">
        <v>0</v>
      </c>
      <c r="AC251" s="277">
        <v>0</v>
      </c>
      <c r="AD251" s="277">
        <v>0</v>
      </c>
      <c r="AE251" s="277">
        <v>0</v>
      </c>
      <c r="AF251" s="277">
        <v>0</v>
      </c>
      <c r="AG251" s="277">
        <v>0</v>
      </c>
      <c r="AH251" s="277">
        <v>0</v>
      </c>
      <c r="AI251" s="277">
        <v>496.19112999999999</v>
      </c>
      <c r="AJ251" s="277">
        <v>0</v>
      </c>
      <c r="AK251" s="277">
        <v>0</v>
      </c>
      <c r="AL251" s="277">
        <v>0</v>
      </c>
      <c r="AM251" s="277">
        <v>0</v>
      </c>
      <c r="AN251" s="277">
        <v>0</v>
      </c>
      <c r="AO251" s="277">
        <v>0</v>
      </c>
      <c r="AP251" s="277">
        <v>0</v>
      </c>
      <c r="AQ251" s="277">
        <v>0</v>
      </c>
      <c r="AR251" s="277">
        <v>0</v>
      </c>
      <c r="AS251" s="277">
        <v>0</v>
      </c>
      <c r="AT251" s="277">
        <v>0</v>
      </c>
      <c r="AU251" s="277">
        <v>0</v>
      </c>
      <c r="AV251" s="277">
        <v>0</v>
      </c>
      <c r="AW251" s="277">
        <v>0</v>
      </c>
      <c r="AX251" s="277">
        <v>0</v>
      </c>
      <c r="AY251" s="277">
        <v>0</v>
      </c>
      <c r="AZ251" s="277">
        <v>0</v>
      </c>
      <c r="BA251" s="277">
        <v>0</v>
      </c>
      <c r="BB251" s="277">
        <v>0</v>
      </c>
      <c r="BC251" s="277">
        <v>0</v>
      </c>
      <c r="BD251" s="277">
        <v>0</v>
      </c>
      <c r="BE251" s="491">
        <f t="shared" si="391"/>
        <v>16.006165483870966</v>
      </c>
      <c r="BF251" s="492">
        <f t="shared" si="392"/>
        <v>17.721111785714285</v>
      </c>
      <c r="BG251" s="278">
        <f>SUM($Z251:$BD251)</f>
        <v>496.19112999999999</v>
      </c>
      <c r="BH251" s="278">
        <v>0</v>
      </c>
      <c r="BI251" s="279">
        <f t="shared" si="393"/>
        <v>0</v>
      </c>
      <c r="BJ251" s="280">
        <f t="shared" si="394"/>
        <v>496.19112999999999</v>
      </c>
      <c r="BL251" s="14">
        <f>COUNTIF(Z228:BD251,"&lt;"&amp;-MxChgRate1)</f>
        <v>0</v>
      </c>
      <c r="BM251" s="14" t="s">
        <v>125</v>
      </c>
      <c r="CG251" s="192"/>
      <c r="CH251" s="200">
        <v>24</v>
      </c>
      <c r="CI251" s="201">
        <f t="shared" si="395"/>
        <v>-61506.021393050745</v>
      </c>
      <c r="CJ251" s="201">
        <f t="shared" si="396"/>
        <v>-61958.251374691346</v>
      </c>
      <c r="CK251" s="201">
        <f t="shared" si="397"/>
        <v>-62409.906281932206</v>
      </c>
      <c r="CL251" s="201">
        <f t="shared" si="398"/>
        <v>-62711.728396417057</v>
      </c>
      <c r="CM251" s="201">
        <f t="shared" si="399"/>
        <v>-63154.899401554729</v>
      </c>
      <c r="CN251" s="201">
        <f t="shared" si="400"/>
        <v>-63456.721516039579</v>
      </c>
      <c r="CO251" s="201">
        <f t="shared" si="401"/>
        <v>-63833.460026898072</v>
      </c>
      <c r="CP251" s="201">
        <f t="shared" si="402"/>
        <v>-64135.282141382922</v>
      </c>
      <c r="CQ251" s="201">
        <f t="shared" si="403"/>
        <v>-64437.104255867758</v>
      </c>
      <c r="CR251" s="201">
        <f t="shared" si="404"/>
        <v>-64738.926370352594</v>
      </c>
      <c r="CS251" s="201">
        <f t="shared" si="405"/>
        <v>-65040.748484837444</v>
      </c>
      <c r="CT251" s="201">
        <f t="shared" si="406"/>
        <v>-65409.003093601474</v>
      </c>
      <c r="CU251" s="201">
        <f t="shared" si="407"/>
        <v>-65710.825208095077</v>
      </c>
      <c r="CV251" s="201">
        <f t="shared" si="408"/>
        <v>-66012.647322579927</v>
      </c>
      <c r="CW251" s="201">
        <f t="shared" si="409"/>
        <v>-66314.469437064778</v>
      </c>
      <c r="CX251" s="201">
        <f t="shared" si="410"/>
        <v>-65322.233343993299</v>
      </c>
      <c r="CY251" s="201">
        <f t="shared" si="411"/>
        <v>-65792.703744450962</v>
      </c>
      <c r="CZ251" s="201">
        <f t="shared" si="412"/>
        <v>-66678.374397900014</v>
      </c>
      <c r="DA251" s="201">
        <f t="shared" si="413"/>
        <v>-66980.196512384864</v>
      </c>
      <c r="DB251" s="201">
        <f t="shared" si="414"/>
        <v>-67282.0186268697</v>
      </c>
      <c r="DC251" s="201">
        <f t="shared" si="415"/>
        <v>-67583.840741354536</v>
      </c>
      <c r="DD251" s="201">
        <f t="shared" si="416"/>
        <v>-67885.662855839371</v>
      </c>
      <c r="DE251" s="201">
        <f t="shared" si="417"/>
        <v>-68187.484970332953</v>
      </c>
      <c r="DF251" s="201">
        <f t="shared" si="418"/>
        <v>-68564.798555591173</v>
      </c>
      <c r="DG251" s="201">
        <f t="shared" si="419"/>
        <v>-68942.112140858109</v>
      </c>
      <c r="DH251" s="201">
        <f t="shared" si="420"/>
        <v>-69243.934255342945</v>
      </c>
      <c r="DI251" s="201">
        <f t="shared" si="421"/>
        <v>-69545.756369827781</v>
      </c>
      <c r="DJ251" s="201">
        <f t="shared" si="422"/>
        <v>-69847.578484312617</v>
      </c>
      <c r="DK251" s="201">
        <f t="shared" si="423"/>
        <v>-70149.400598797452</v>
      </c>
      <c r="DL251" s="201">
        <f t="shared" si="424"/>
        <v>-70451.222713282288</v>
      </c>
      <c r="DM251" s="201">
        <f t="shared" si="425"/>
        <v>-70682.388677423602</v>
      </c>
      <c r="DN251" s="367">
        <f>COUNTIF(CI228:DM251,"&gt;"&amp;StorCap)+COUNTIF(CI228:DM251,"&lt;"&amp;0)</f>
        <v>744</v>
      </c>
    </row>
    <row r="252" spans="2:118" ht="15.4" x14ac:dyDescent="0.45">
      <c r="B252" s="246"/>
      <c r="C252" s="321" t="s">
        <v>157</v>
      </c>
      <c r="D252" s="331">
        <f>D246+D249</f>
        <v>-2139.6787798283872</v>
      </c>
      <c r="E252" s="331">
        <f t="shared" ref="E252:O252" si="435">E246+E249</f>
        <v>-2155.0216159872416</v>
      </c>
      <c r="F252" s="331">
        <f t="shared" si="435"/>
        <v>-2111.4824397645166</v>
      </c>
      <c r="G252" s="331">
        <f t="shared" si="435"/>
        <v>-1833.029687693333</v>
      </c>
      <c r="H252" s="331">
        <f t="shared" si="435"/>
        <v>-1774.4025907719354</v>
      </c>
      <c r="I252" s="331">
        <f t="shared" si="435"/>
        <v>-2086.4276719480004</v>
      </c>
      <c r="J252" s="331">
        <f t="shared" si="435"/>
        <v>-2300.0671893641938</v>
      </c>
      <c r="K252" s="331">
        <f t="shared" si="435"/>
        <v>-2208.7817192977418</v>
      </c>
      <c r="L252" s="331">
        <f t="shared" si="435"/>
        <v>-2262.7187401453334</v>
      </c>
      <c r="M252" s="331">
        <f t="shared" si="435"/>
        <v>-2447.1804221296779</v>
      </c>
      <c r="N252" s="331">
        <f t="shared" si="435"/>
        <v>-2400.0509301100001</v>
      </c>
      <c r="O252" s="331">
        <f t="shared" si="435"/>
        <v>-2393.9709107196772</v>
      </c>
      <c r="P252" s="39"/>
      <c r="Q252" s="247"/>
      <c r="X252" s="246"/>
      <c r="Y252" s="251"/>
      <c r="Z252" s="288" t="str">
        <f t="shared" ref="Z252" si="436">IF(SUM(Z228:Z251)&gt;0,"Verify","")</f>
        <v/>
      </c>
      <c r="AA252" s="288" t="str">
        <f t="shared" ref="AA252:BD252" si="437">IF(SUM(AA228:AA251)&gt;0,"Verify","")</f>
        <v/>
      </c>
      <c r="AB252" s="288" t="str">
        <f t="shared" si="437"/>
        <v/>
      </c>
      <c r="AC252" s="288" t="str">
        <f t="shared" si="437"/>
        <v/>
      </c>
      <c r="AD252" s="288" t="str">
        <f t="shared" si="437"/>
        <v/>
      </c>
      <c r="AE252" s="288" t="str">
        <f t="shared" si="437"/>
        <v/>
      </c>
      <c r="AF252" s="288" t="str">
        <f t="shared" si="437"/>
        <v/>
      </c>
      <c r="AG252" s="288" t="str">
        <f t="shared" si="437"/>
        <v/>
      </c>
      <c r="AH252" s="288" t="str">
        <f t="shared" si="437"/>
        <v/>
      </c>
      <c r="AI252" s="288" t="str">
        <f t="shared" si="437"/>
        <v/>
      </c>
      <c r="AJ252" s="288" t="str">
        <f t="shared" si="437"/>
        <v/>
      </c>
      <c r="AK252" s="288" t="str">
        <f t="shared" si="437"/>
        <v/>
      </c>
      <c r="AL252" s="288" t="str">
        <f t="shared" si="437"/>
        <v/>
      </c>
      <c r="AM252" s="288" t="str">
        <f t="shared" si="437"/>
        <v/>
      </c>
      <c r="AN252" s="288" t="str">
        <f t="shared" si="437"/>
        <v/>
      </c>
      <c r="AO252" s="288" t="str">
        <f t="shared" si="437"/>
        <v/>
      </c>
      <c r="AP252" s="288" t="str">
        <f t="shared" si="437"/>
        <v>Verify</v>
      </c>
      <c r="AQ252" s="288" t="str">
        <f t="shared" si="437"/>
        <v>Verify</v>
      </c>
      <c r="AR252" s="288" t="str">
        <f t="shared" si="437"/>
        <v/>
      </c>
      <c r="AS252" s="288" t="str">
        <f t="shared" si="437"/>
        <v/>
      </c>
      <c r="AT252" s="288" t="str">
        <f t="shared" si="437"/>
        <v/>
      </c>
      <c r="AU252" s="288" t="str">
        <f t="shared" si="437"/>
        <v/>
      </c>
      <c r="AV252" s="288" t="str">
        <f t="shared" si="437"/>
        <v/>
      </c>
      <c r="AW252" s="288" t="str">
        <f t="shared" si="437"/>
        <v/>
      </c>
      <c r="AX252" s="288" t="str">
        <f t="shared" si="437"/>
        <v/>
      </c>
      <c r="AY252" s="288" t="str">
        <f t="shared" si="437"/>
        <v/>
      </c>
      <c r="AZ252" s="288" t="str">
        <f t="shared" si="437"/>
        <v/>
      </c>
      <c r="BA252" s="288" t="str">
        <f t="shared" si="437"/>
        <v/>
      </c>
      <c r="BB252" s="288" t="str">
        <f t="shared" si="437"/>
        <v/>
      </c>
      <c r="BC252" s="288" t="str">
        <f t="shared" si="437"/>
        <v/>
      </c>
      <c r="BD252" s="288" t="str">
        <f t="shared" si="437"/>
        <v/>
      </c>
      <c r="BE252" s="39"/>
      <c r="BF252" s="39"/>
      <c r="BG252" s="278">
        <f>SUM(BG228:BG251)</f>
        <v>-35518.245524930011</v>
      </c>
      <c r="BH252" s="278">
        <f>SUM(BH235:BH250)</f>
        <v>26957.805786699995</v>
      </c>
      <c r="BI252" s="278">
        <f>SUM(BI228:BI251)</f>
        <v>-71336.997818229996</v>
      </c>
      <c r="BJ252" s="291">
        <f>SUM(BJ228:BJ251)</f>
        <v>62776.558079999988</v>
      </c>
      <c r="CG252" s="192"/>
      <c r="CH252" s="202"/>
      <c r="CI252" s="208"/>
      <c r="CJ252" s="208"/>
      <c r="CK252" s="208"/>
      <c r="CL252" s="208"/>
      <c r="CM252" s="208"/>
      <c r="CN252" s="208"/>
      <c r="CO252" s="208"/>
      <c r="CP252" s="208"/>
      <c r="CQ252" s="208"/>
      <c r="CR252" s="208"/>
      <c r="CS252" s="208"/>
      <c r="CT252" s="208"/>
      <c r="CU252" s="208"/>
      <c r="CV252" s="208"/>
      <c r="CW252" s="208"/>
      <c r="CX252" s="208"/>
      <c r="CY252" s="208"/>
      <c r="CZ252" s="208"/>
      <c r="DA252" s="208"/>
      <c r="DB252" s="208"/>
      <c r="DC252" s="208"/>
      <c r="DD252" s="208"/>
      <c r="DE252" s="208"/>
      <c r="DF252" s="208"/>
      <c r="DG252" s="208"/>
      <c r="DH252" s="208"/>
      <c r="DI252" s="208"/>
      <c r="DJ252" s="208"/>
      <c r="DK252" s="208"/>
      <c r="DL252" s="208"/>
      <c r="DM252" s="208"/>
      <c r="DN252" s="180"/>
    </row>
    <row r="253" spans="2:118" ht="15.4" x14ac:dyDescent="0.45">
      <c r="B253" s="246"/>
      <c r="C253" s="319"/>
      <c r="D253" s="320"/>
      <c r="E253" s="320"/>
      <c r="F253" s="320"/>
      <c r="G253" s="320"/>
      <c r="H253" s="320"/>
      <c r="I253" s="320"/>
      <c r="J253" s="320"/>
      <c r="K253" s="320"/>
      <c r="L253" s="320"/>
      <c r="M253" s="320"/>
      <c r="N253" s="320"/>
      <c r="O253" s="320"/>
      <c r="P253" s="39"/>
      <c r="Q253" s="247"/>
      <c r="X253" s="283"/>
      <c r="Y253" s="284"/>
      <c r="Z253" s="284"/>
      <c r="AA253" s="284"/>
      <c r="AB253" s="284"/>
      <c r="AC253" s="284"/>
      <c r="AD253" s="284"/>
      <c r="AE253" s="284"/>
      <c r="AF253" s="284"/>
      <c r="AG253" s="284"/>
      <c r="AH253" s="284"/>
      <c r="AI253" s="284"/>
      <c r="AJ253" s="284"/>
      <c r="AK253" s="284"/>
      <c r="AL253" s="284"/>
      <c r="AM253" s="284"/>
      <c r="AN253" s="284"/>
      <c r="AO253" s="284"/>
      <c r="AP253" s="284"/>
      <c r="AQ253" s="284"/>
      <c r="AR253" s="284"/>
      <c r="AS253" s="284"/>
      <c r="AT253" s="284"/>
      <c r="AU253" s="284"/>
      <c r="AV253" s="284"/>
      <c r="AW253" s="284"/>
      <c r="AX253" s="284"/>
      <c r="AY253" s="284"/>
      <c r="AZ253" s="284"/>
      <c r="BA253" s="284"/>
      <c r="BB253" s="284"/>
      <c r="BC253" s="284"/>
      <c r="BD253" s="284"/>
      <c r="BE253" s="286"/>
      <c r="BF253" s="286"/>
      <c r="BG253" s="292"/>
      <c r="BH253" s="293"/>
      <c r="BI253" s="293"/>
      <c r="BJ253" s="294"/>
      <c r="CG253" s="203"/>
      <c r="CH253" s="204"/>
      <c r="CI253" s="204"/>
      <c r="CJ253" s="204"/>
      <c r="CK253" s="204"/>
      <c r="CL253" s="204"/>
      <c r="CM253" s="204"/>
      <c r="CN253" s="204"/>
      <c r="CO253" s="204"/>
      <c r="CP253" s="204"/>
      <c r="CQ253" s="204"/>
      <c r="CR253" s="204"/>
      <c r="CS253" s="204"/>
      <c r="CT253" s="204"/>
      <c r="CU253" s="204"/>
      <c r="CV253" s="204"/>
      <c r="CW253" s="204"/>
      <c r="CX253" s="204"/>
      <c r="CY253" s="204"/>
      <c r="CZ253" s="204"/>
      <c r="DA253" s="204"/>
      <c r="DB253" s="204"/>
      <c r="DC253" s="204"/>
      <c r="DD253" s="204"/>
      <c r="DE253" s="204"/>
      <c r="DF253" s="204"/>
      <c r="DG253" s="204"/>
      <c r="DH253" s="204"/>
      <c r="DI253" s="204"/>
      <c r="DJ253" s="204"/>
      <c r="DK253" s="204"/>
      <c r="DL253" s="204"/>
      <c r="DM253" s="204"/>
      <c r="DN253" s="180"/>
    </row>
    <row r="254" spans="2:118" ht="15.4" x14ac:dyDescent="0.45">
      <c r="B254" s="246"/>
      <c r="C254" s="251"/>
      <c r="D254" s="315"/>
      <c r="E254" s="315"/>
      <c r="F254" s="315"/>
      <c r="G254" s="315"/>
      <c r="H254" s="315"/>
      <c r="I254" s="315"/>
      <c r="J254" s="315"/>
      <c r="K254" s="315"/>
      <c r="L254" s="315"/>
      <c r="M254" s="315"/>
      <c r="N254" s="315"/>
      <c r="O254" s="315"/>
      <c r="P254" s="39"/>
      <c r="Q254" s="247"/>
      <c r="X254" s="296"/>
      <c r="Y254" s="297"/>
      <c r="Z254" s="297"/>
      <c r="AA254" s="297"/>
      <c r="AB254" s="297"/>
      <c r="AC254" s="297"/>
      <c r="AD254" s="297"/>
      <c r="AE254" s="297"/>
      <c r="AF254" s="297"/>
      <c r="AG254" s="297"/>
      <c r="AH254" s="297"/>
      <c r="AI254" s="297"/>
      <c r="AJ254" s="297"/>
      <c r="AK254" s="297"/>
      <c r="AL254" s="297"/>
      <c r="AM254" s="297"/>
      <c r="AN254" s="298"/>
      <c r="AO254" s="299"/>
      <c r="AP254" s="299"/>
      <c r="AQ254" s="299"/>
      <c r="AR254" s="299"/>
      <c r="AS254" s="299"/>
      <c r="AT254" s="299"/>
      <c r="AU254" s="299"/>
      <c r="AV254" s="299"/>
      <c r="AW254" s="299"/>
      <c r="AX254" s="299"/>
      <c r="AY254" s="299"/>
      <c r="AZ254" s="299"/>
      <c r="BA254" s="299"/>
      <c r="BB254" s="299"/>
      <c r="BC254" s="299"/>
      <c r="BD254" s="299"/>
      <c r="BE254" s="299"/>
      <c r="BF254" s="299"/>
      <c r="BG254" s="39"/>
      <c r="BH254" s="39"/>
      <c r="BI254" s="39"/>
      <c r="BJ254" s="247"/>
      <c r="CG254" s="210"/>
      <c r="CH254" s="211"/>
      <c r="CI254" s="211"/>
      <c r="CJ254" s="211"/>
      <c r="CK254" s="211"/>
      <c r="CL254" s="211"/>
      <c r="CM254" s="211"/>
      <c r="CN254" s="211"/>
      <c r="CO254" s="211"/>
      <c r="CP254" s="211"/>
      <c r="CQ254" s="211"/>
      <c r="CR254" s="211"/>
      <c r="CS254" s="211"/>
      <c r="CT254" s="211"/>
      <c r="CU254" s="211"/>
      <c r="CV254" s="211"/>
      <c r="CW254" s="212"/>
      <c r="CX254" s="213"/>
      <c r="CY254" s="213"/>
      <c r="CZ254" s="213"/>
      <c r="DA254" s="213"/>
      <c r="DB254" s="213"/>
      <c r="DC254" s="213"/>
      <c r="DD254" s="213"/>
      <c r="DE254" s="213"/>
      <c r="DF254" s="213"/>
      <c r="DG254" s="213"/>
      <c r="DH254" s="213"/>
      <c r="DI254" s="213"/>
      <c r="DJ254" s="213"/>
      <c r="DK254" s="213"/>
      <c r="DL254" s="213"/>
      <c r="DM254" s="213"/>
      <c r="DN254" s="180"/>
    </row>
    <row r="255" spans="2:118" ht="15.4" x14ac:dyDescent="0.45">
      <c r="B255" s="246"/>
      <c r="C255" s="313" t="s">
        <v>160</v>
      </c>
      <c r="D255" s="39"/>
      <c r="E255" s="39"/>
      <c r="F255" s="39"/>
      <c r="G255" s="39"/>
      <c r="H255" s="39"/>
      <c r="I255" s="39"/>
      <c r="J255" s="39"/>
      <c r="K255" s="39"/>
      <c r="L255" s="39"/>
      <c r="M255" s="39"/>
      <c r="N255" s="39"/>
      <c r="O255" s="39"/>
      <c r="P255" s="39"/>
      <c r="Q255" s="247"/>
      <c r="X255" s="246" t="s">
        <v>161</v>
      </c>
      <c r="Y255" s="39"/>
      <c r="Z255" s="39"/>
      <c r="AA255" s="39"/>
      <c r="AB255" s="39"/>
      <c r="AC255" s="39"/>
      <c r="AD255" s="39"/>
      <c r="AE255" s="39"/>
      <c r="AF255" s="39"/>
      <c r="AG255" s="39"/>
      <c r="AH255" s="39"/>
      <c r="AI255" s="39"/>
      <c r="AJ255" s="39"/>
      <c r="AK255" s="39"/>
      <c r="AL255" s="39"/>
      <c r="AM255" s="39"/>
      <c r="AN255" s="39"/>
      <c r="AO255" s="39"/>
      <c r="AP255" s="39"/>
      <c r="AQ255" s="39"/>
      <c r="AR255" s="39"/>
      <c r="AS255" s="39"/>
      <c r="AT255" s="39"/>
      <c r="AU255" s="39"/>
      <c r="AV255" s="39"/>
      <c r="AW255" s="39"/>
      <c r="AX255" s="39"/>
      <c r="AY255" s="39"/>
      <c r="AZ255" s="39"/>
      <c r="BA255" s="39"/>
      <c r="BB255" s="39"/>
      <c r="BC255" s="39"/>
      <c r="BD255" s="39"/>
      <c r="BE255" s="39"/>
      <c r="BF255" s="39"/>
      <c r="BG255" s="39"/>
      <c r="BH255" s="39"/>
      <c r="BI255" s="39"/>
      <c r="BJ255" s="247"/>
      <c r="CG255" s="192" t="s">
        <v>161</v>
      </c>
      <c r="CH255" s="188"/>
      <c r="CI255" s="188"/>
      <c r="CJ255" s="188"/>
      <c r="CK255" s="188"/>
      <c r="CL255" s="188"/>
      <c r="CM255" s="188"/>
      <c r="CN255" s="188"/>
      <c r="CO255" s="188"/>
      <c r="CP255" s="188"/>
      <c r="CQ255" s="188"/>
      <c r="CR255" s="188"/>
      <c r="CS255" s="188"/>
      <c r="CT255" s="188"/>
      <c r="CU255" s="188"/>
      <c r="CV255" s="188"/>
      <c r="CW255" s="188"/>
      <c r="CX255" s="188"/>
      <c r="CY255" s="188"/>
      <c r="CZ255" s="188"/>
      <c r="DA255" s="188"/>
      <c r="DB255" s="188"/>
      <c r="DC255" s="188"/>
      <c r="DD255" s="188"/>
      <c r="DE255" s="188"/>
      <c r="DF255" s="188"/>
      <c r="DG255" s="188"/>
      <c r="DH255" s="188"/>
      <c r="DI255" s="188"/>
      <c r="DJ255" s="188"/>
      <c r="DK255" s="188"/>
      <c r="DL255" s="188"/>
      <c r="DM255" s="188"/>
      <c r="DN255" s="180"/>
    </row>
    <row r="256" spans="2:118" ht="15.4" x14ac:dyDescent="0.45">
      <c r="B256" s="246"/>
      <c r="C256" s="318" t="s">
        <v>162</v>
      </c>
      <c r="D256" s="5"/>
      <c r="E256" s="5"/>
      <c r="F256" s="5"/>
      <c r="G256" s="5"/>
      <c r="H256" s="5"/>
      <c r="I256" s="5"/>
      <c r="J256" s="39"/>
      <c r="K256" s="39"/>
      <c r="L256" s="39"/>
      <c r="M256" s="39"/>
      <c r="N256" s="39"/>
      <c r="O256" s="39"/>
      <c r="P256" s="39"/>
      <c r="Q256" s="247"/>
      <c r="X256" s="246"/>
      <c r="Y256" s="39"/>
      <c r="Z256" s="264">
        <f t="shared" ref="Z256:BC256" si="438">IFERROR(SUMIF(Z259:Z282,"&gt;0",Z259:Z282)/-SUMIF(Z259:Z282,"&lt;0",Z259:Z282),"")</f>
        <v>0</v>
      </c>
      <c r="AA256" s="264">
        <f t="shared" si="438"/>
        <v>1.7591620486056296</v>
      </c>
      <c r="AB256" s="264">
        <f t="shared" si="438"/>
        <v>0.87999999999859135</v>
      </c>
      <c r="AC256" s="264">
        <f t="shared" si="438"/>
        <v>0.88000000000141065</v>
      </c>
      <c r="AD256" s="264">
        <f t="shared" si="438"/>
        <v>0.88</v>
      </c>
      <c r="AE256" s="264">
        <f t="shared" si="438"/>
        <v>0.88</v>
      </c>
      <c r="AF256" s="264">
        <f t="shared" si="438"/>
        <v>0.87999999999959733</v>
      </c>
      <c r="AG256" s="264">
        <f t="shared" si="438"/>
        <v>0.87999999999830714</v>
      </c>
      <c r="AH256" s="264">
        <f t="shared" si="438"/>
        <v>0.87999999999859135</v>
      </c>
      <c r="AI256" s="264">
        <f t="shared" si="438"/>
        <v>0.87999999999999989</v>
      </c>
      <c r="AJ256" s="264">
        <f t="shared" si="438"/>
        <v>0.88000000000141065</v>
      </c>
      <c r="AK256" s="264">
        <f t="shared" si="438"/>
        <v>0.87999999999830714</v>
      </c>
      <c r="AL256" s="264">
        <f t="shared" si="438"/>
        <v>0.87999999999999989</v>
      </c>
      <c r="AM256" s="264">
        <f t="shared" si="438"/>
        <v>0.86488226000000001</v>
      </c>
      <c r="AN256" s="264">
        <f t="shared" si="438"/>
        <v>0.89351435195897277</v>
      </c>
      <c r="AO256" s="264">
        <f t="shared" si="438"/>
        <v>0.87999999999859135</v>
      </c>
      <c r="AP256" s="264">
        <f t="shared" si="438"/>
        <v>0.88000000000246514</v>
      </c>
      <c r="AQ256" s="264">
        <f t="shared" si="438"/>
        <v>0.87999999999811729</v>
      </c>
      <c r="AR256" s="264">
        <f t="shared" si="438"/>
        <v>0.88000000000246514</v>
      </c>
      <c r="AS256" s="264">
        <f t="shared" si="438"/>
        <v>0.87999999999859124</v>
      </c>
      <c r="AT256" s="264">
        <f t="shared" si="438"/>
        <v>0.52766417989141834</v>
      </c>
      <c r="AU256" s="264">
        <f t="shared" si="438"/>
        <v>1.7566481944056214</v>
      </c>
      <c r="AV256" s="264">
        <f t="shared" si="438"/>
        <v>0.88125932540478724</v>
      </c>
      <c r="AW256" s="264">
        <f t="shared" si="438"/>
        <v>0.87874247417954754</v>
      </c>
      <c r="AX256" s="264">
        <f t="shared" si="438"/>
        <v>0.88000000000141076</v>
      </c>
      <c r="AY256" s="264">
        <f t="shared" si="438"/>
        <v>0.88125932540478724</v>
      </c>
      <c r="AZ256" s="264">
        <f t="shared" si="438"/>
        <v>0.64051910476230289</v>
      </c>
      <c r="BA256" s="264">
        <f t="shared" si="438"/>
        <v>0.66666666666666663</v>
      </c>
      <c r="BB256" s="264">
        <f t="shared" si="438"/>
        <v>1.7591620486056296</v>
      </c>
      <c r="BC256" s="264">
        <f t="shared" si="438"/>
        <v>0.87874247417954754</v>
      </c>
      <c r="BD256" s="39"/>
      <c r="BE256" s="39"/>
      <c r="BF256" s="39"/>
      <c r="BG256" s="43"/>
      <c r="BH256" s="39"/>
      <c r="BI256" s="39"/>
      <c r="BJ256" s="247"/>
      <c r="CG256" s="192"/>
      <c r="CH256" s="188"/>
      <c r="CI256" s="193"/>
      <c r="CJ256" s="193"/>
      <c r="CK256" s="193"/>
      <c r="CL256" s="193"/>
      <c r="CM256" s="193"/>
      <c r="CN256" s="193"/>
      <c r="CO256" s="193"/>
      <c r="CP256" s="193"/>
      <c r="CQ256" s="193"/>
      <c r="CR256" s="193"/>
      <c r="CS256" s="193"/>
      <c r="CT256" s="193"/>
      <c r="CU256" s="193"/>
      <c r="CV256" s="193"/>
      <c r="CW256" s="193"/>
      <c r="CX256" s="193"/>
      <c r="CY256" s="193"/>
      <c r="CZ256" s="193"/>
      <c r="DA256" s="193"/>
      <c r="DB256" s="193"/>
      <c r="DC256" s="193"/>
      <c r="DD256" s="193"/>
      <c r="DE256" s="193"/>
      <c r="DF256" s="193"/>
      <c r="DG256" s="193"/>
      <c r="DH256" s="193"/>
      <c r="DI256" s="193"/>
      <c r="DJ256" s="193"/>
      <c r="DK256" s="193"/>
      <c r="DL256" s="193"/>
      <c r="DM256" s="188"/>
      <c r="DN256" s="180"/>
    </row>
    <row r="257" spans="2:118" ht="15.4" x14ac:dyDescent="0.45">
      <c r="B257" s="246"/>
      <c r="C257" s="321" t="s">
        <v>156</v>
      </c>
      <c r="D257" s="56">
        <f t="shared" ref="D257:O257" si="439">(D$235-D$241)*D248</f>
        <v>39017.356550301614</v>
      </c>
      <c r="E257" s="56">
        <f t="shared" si="439"/>
        <v>36751.138252960343</v>
      </c>
      <c r="F257" s="56">
        <f t="shared" si="439"/>
        <v>37969.203234233777</v>
      </c>
      <c r="G257" s="56">
        <f t="shared" si="439"/>
        <v>33678.20694091083</v>
      </c>
      <c r="H257" s="56">
        <f t="shared" si="439"/>
        <v>32859.834247840743</v>
      </c>
      <c r="I257" s="56">
        <f t="shared" si="439"/>
        <v>37099.074781778334</v>
      </c>
      <c r="J257" s="56">
        <f t="shared" si="439"/>
        <v>40891.453697996767</v>
      </c>
      <c r="K257" s="56">
        <f t="shared" si="439"/>
        <v>41008.573102645147</v>
      </c>
      <c r="L257" s="56">
        <f t="shared" si="439"/>
        <v>37211.949537139051</v>
      </c>
      <c r="M257" s="56">
        <f t="shared" si="439"/>
        <v>42521.735993124188</v>
      </c>
      <c r="N257" s="56">
        <f t="shared" si="439"/>
        <v>38674.73032871999</v>
      </c>
      <c r="O257" s="56">
        <f t="shared" si="439"/>
        <v>45233.604622691935</v>
      </c>
      <c r="P257" s="320"/>
      <c r="Q257" s="247"/>
      <c r="X257" s="246"/>
      <c r="Y257" s="248" t="s">
        <v>93</v>
      </c>
      <c r="Z257" s="62">
        <v>1</v>
      </c>
      <c r="AA257" s="62">
        <v>2</v>
      </c>
      <c r="AB257" s="62">
        <v>3</v>
      </c>
      <c r="AC257" s="62">
        <v>4</v>
      </c>
      <c r="AD257" s="62">
        <v>5</v>
      </c>
      <c r="AE257" s="62">
        <v>6</v>
      </c>
      <c r="AF257" s="62">
        <v>7</v>
      </c>
      <c r="AG257" s="62">
        <v>8</v>
      </c>
      <c r="AH257" s="62">
        <v>9</v>
      </c>
      <c r="AI257" s="62">
        <v>10</v>
      </c>
      <c r="AJ257" s="62">
        <v>11</v>
      </c>
      <c r="AK257" s="62">
        <v>12</v>
      </c>
      <c r="AL257" s="62">
        <v>13</v>
      </c>
      <c r="AM257" s="62">
        <v>14</v>
      </c>
      <c r="AN257" s="62">
        <v>15</v>
      </c>
      <c r="AO257" s="62">
        <v>16</v>
      </c>
      <c r="AP257" s="62">
        <v>17</v>
      </c>
      <c r="AQ257" s="62">
        <v>18</v>
      </c>
      <c r="AR257" s="62">
        <v>19</v>
      </c>
      <c r="AS257" s="62">
        <v>20</v>
      </c>
      <c r="AT257" s="62">
        <v>21</v>
      </c>
      <c r="AU257" s="62">
        <v>22</v>
      </c>
      <c r="AV257" s="62">
        <v>23</v>
      </c>
      <c r="AW257" s="62">
        <v>24</v>
      </c>
      <c r="AX257" s="62">
        <v>25</v>
      </c>
      <c r="AY257" s="62">
        <v>26</v>
      </c>
      <c r="AZ257" s="62">
        <v>27</v>
      </c>
      <c r="BA257" s="62">
        <v>28</v>
      </c>
      <c r="BB257" s="62">
        <v>29</v>
      </c>
      <c r="BC257" s="62">
        <v>30</v>
      </c>
      <c r="BD257" s="39"/>
      <c r="BE257" s="484" t="s">
        <v>94</v>
      </c>
      <c r="BF257" s="495"/>
      <c r="BG257" s="266" t="s">
        <v>95</v>
      </c>
      <c r="BH257" s="266" t="s">
        <v>96</v>
      </c>
      <c r="BI257" s="266" t="s">
        <v>97</v>
      </c>
      <c r="BJ257" s="267" t="s">
        <v>98</v>
      </c>
      <c r="CG257" s="192"/>
      <c r="CH257" s="194" t="s">
        <v>93</v>
      </c>
      <c r="CI257" s="195">
        <v>1</v>
      </c>
      <c r="CJ257" s="195">
        <v>2</v>
      </c>
      <c r="CK257" s="195">
        <v>3</v>
      </c>
      <c r="CL257" s="195">
        <v>4</v>
      </c>
      <c r="CM257" s="195">
        <v>5</v>
      </c>
      <c r="CN257" s="195">
        <v>6</v>
      </c>
      <c r="CO257" s="195">
        <v>7</v>
      </c>
      <c r="CP257" s="195">
        <v>8</v>
      </c>
      <c r="CQ257" s="195">
        <v>9</v>
      </c>
      <c r="CR257" s="195">
        <v>10</v>
      </c>
      <c r="CS257" s="195">
        <v>11</v>
      </c>
      <c r="CT257" s="195">
        <v>12</v>
      </c>
      <c r="CU257" s="195">
        <v>13</v>
      </c>
      <c r="CV257" s="195">
        <v>14</v>
      </c>
      <c r="CW257" s="195">
        <v>15</v>
      </c>
      <c r="CX257" s="195">
        <v>16</v>
      </c>
      <c r="CY257" s="195">
        <v>17</v>
      </c>
      <c r="CZ257" s="195">
        <v>18</v>
      </c>
      <c r="DA257" s="195">
        <v>19</v>
      </c>
      <c r="DB257" s="195">
        <v>20</v>
      </c>
      <c r="DC257" s="195">
        <v>21</v>
      </c>
      <c r="DD257" s="195">
        <v>22</v>
      </c>
      <c r="DE257" s="195">
        <v>23</v>
      </c>
      <c r="DF257" s="195">
        <v>24</v>
      </c>
      <c r="DG257" s="195">
        <v>25</v>
      </c>
      <c r="DH257" s="195">
        <v>26</v>
      </c>
      <c r="DI257" s="195">
        <v>27</v>
      </c>
      <c r="DJ257" s="195">
        <v>28</v>
      </c>
      <c r="DK257" s="195">
        <v>29</v>
      </c>
      <c r="DL257" s="195">
        <v>30</v>
      </c>
      <c r="DM257" s="188"/>
      <c r="DN257" s="180"/>
    </row>
    <row r="258" spans="2:118" ht="15.4" x14ac:dyDescent="0.45">
      <c r="B258" s="246"/>
      <c r="C258" s="321" t="s">
        <v>157</v>
      </c>
      <c r="D258" s="56">
        <f t="shared" ref="D258:O258" si="440">(D$235-D$241)*D249</f>
        <v>-13278.713574820988</v>
      </c>
      <c r="E258" s="56">
        <f t="shared" si="440"/>
        <v>-22281.951765311827</v>
      </c>
      <c r="F258" s="56">
        <f t="shared" si="440"/>
        <v>-21872.088738570426</v>
      </c>
      <c r="G258" s="56">
        <f t="shared" si="440"/>
        <v>-20685.934523934524</v>
      </c>
      <c r="H258" s="56">
        <f t="shared" si="440"/>
        <v>-19499.903004325122</v>
      </c>
      <c r="I258" s="56">
        <f t="shared" si="440"/>
        <v>-21768.558650250648</v>
      </c>
      <c r="J258" s="56">
        <f t="shared" si="440"/>
        <v>-16146.519375400718</v>
      </c>
      <c r="K258" s="56">
        <f t="shared" si="440"/>
        <v>-11485.038091501163</v>
      </c>
      <c r="L258" s="56">
        <f t="shared" si="440"/>
        <v>-20630.71415186259</v>
      </c>
      <c r="M258" s="56">
        <f t="shared" si="440"/>
        <v>-27278.790468879371</v>
      </c>
      <c r="N258" s="56">
        <f t="shared" si="440"/>
        <v>-13441.101268960017</v>
      </c>
      <c r="O258" s="56">
        <f t="shared" si="440"/>
        <v>-13161.221899560542</v>
      </c>
      <c r="P258" s="320"/>
      <c r="Q258" s="247"/>
      <c r="X258" s="246"/>
      <c r="Y258" s="248"/>
      <c r="Z258" s="62" t="str">
        <f>VLOOKUP(WEEKDAY(CONCATENATE("1","/",Z257,"/",$AJ$6)),$BY$11:$BZ$17,2,FALSE)</f>
        <v>Sun</v>
      </c>
      <c r="AA258" s="62" t="str">
        <f t="shared" ref="AA258" si="441">VLOOKUP(WEEKDAY(CONCATENATE("1","/",AA257,"/",$AJ$6)),$BY$11:$BZ$17,2,FALSE)</f>
        <v>Mon</v>
      </c>
      <c r="AB258" s="62" t="str">
        <f t="shared" ref="AB258" si="442">VLOOKUP(WEEKDAY(CONCATENATE("1","/",AB257,"/",$AJ$6)),$BY$11:$BZ$17,2,FALSE)</f>
        <v>Tues</v>
      </c>
      <c r="AC258" s="62" t="str">
        <f t="shared" ref="AC258" si="443">VLOOKUP(WEEKDAY(CONCATENATE("1","/",AC257,"/",$AJ$6)),$BY$11:$BZ$17,2,FALSE)</f>
        <v>Wed</v>
      </c>
      <c r="AD258" s="62" t="str">
        <f t="shared" ref="AD258" si="444">VLOOKUP(WEEKDAY(CONCATENATE("1","/",AD257,"/",$AJ$6)),$BY$11:$BZ$17,2,FALSE)</f>
        <v>Thur</v>
      </c>
      <c r="AE258" s="62" t="str">
        <f t="shared" ref="AE258" si="445">VLOOKUP(WEEKDAY(CONCATENATE("1","/",AE257,"/",$AJ$6)),$BY$11:$BZ$17,2,FALSE)</f>
        <v>Fri</v>
      </c>
      <c r="AF258" s="62" t="str">
        <f t="shared" ref="AF258" si="446">VLOOKUP(WEEKDAY(CONCATENATE("1","/",AF257,"/",$AJ$6)),$BY$11:$BZ$17,2,FALSE)</f>
        <v>Sat</v>
      </c>
      <c r="AG258" s="62" t="str">
        <f>Z258</f>
        <v>Sun</v>
      </c>
      <c r="AH258" s="62" t="str">
        <f t="shared" ref="AH258:BC258" si="447">AA258</f>
        <v>Mon</v>
      </c>
      <c r="AI258" s="62" t="str">
        <f t="shared" si="447"/>
        <v>Tues</v>
      </c>
      <c r="AJ258" s="62" t="str">
        <f t="shared" si="447"/>
        <v>Wed</v>
      </c>
      <c r="AK258" s="62" t="str">
        <f t="shared" si="447"/>
        <v>Thur</v>
      </c>
      <c r="AL258" s="62" t="str">
        <f t="shared" si="447"/>
        <v>Fri</v>
      </c>
      <c r="AM258" s="62" t="str">
        <f t="shared" si="447"/>
        <v>Sat</v>
      </c>
      <c r="AN258" s="62" t="str">
        <f t="shared" si="447"/>
        <v>Sun</v>
      </c>
      <c r="AO258" s="62" t="str">
        <f t="shared" si="447"/>
        <v>Mon</v>
      </c>
      <c r="AP258" s="62" t="str">
        <f t="shared" si="447"/>
        <v>Tues</v>
      </c>
      <c r="AQ258" s="62" t="str">
        <f t="shared" si="447"/>
        <v>Wed</v>
      </c>
      <c r="AR258" s="62" t="str">
        <f t="shared" si="447"/>
        <v>Thur</v>
      </c>
      <c r="AS258" s="62" t="str">
        <f t="shared" si="447"/>
        <v>Fri</v>
      </c>
      <c r="AT258" s="62" t="str">
        <f t="shared" si="447"/>
        <v>Sat</v>
      </c>
      <c r="AU258" s="62" t="str">
        <f t="shared" si="447"/>
        <v>Sun</v>
      </c>
      <c r="AV258" s="62" t="str">
        <f t="shared" si="447"/>
        <v>Mon</v>
      </c>
      <c r="AW258" s="62" t="str">
        <f t="shared" si="447"/>
        <v>Tues</v>
      </c>
      <c r="AX258" s="62" t="str">
        <f t="shared" si="447"/>
        <v>Wed</v>
      </c>
      <c r="AY258" s="62" t="str">
        <f t="shared" si="447"/>
        <v>Thur</v>
      </c>
      <c r="AZ258" s="62" t="str">
        <f t="shared" si="447"/>
        <v>Fri</v>
      </c>
      <c r="BA258" s="62" t="str">
        <f t="shared" si="447"/>
        <v>Sat</v>
      </c>
      <c r="BB258" s="62" t="str">
        <f t="shared" si="447"/>
        <v>Sun</v>
      </c>
      <c r="BC258" s="62" t="str">
        <f t="shared" si="447"/>
        <v>Mon</v>
      </c>
      <c r="BD258" s="39"/>
      <c r="BE258" s="484" t="s">
        <v>113</v>
      </c>
      <c r="BF258" s="495"/>
      <c r="BG258" s="266" t="s">
        <v>43</v>
      </c>
      <c r="BH258" s="266" t="s">
        <v>43</v>
      </c>
      <c r="BI258" s="266" t="s">
        <v>43</v>
      </c>
      <c r="BJ258" s="267" t="s">
        <v>43</v>
      </c>
      <c r="CG258" s="192"/>
      <c r="CH258" s="194"/>
      <c r="CI258" s="195" t="str">
        <f>Z258</f>
        <v>Sun</v>
      </c>
      <c r="CJ258" s="195" t="str">
        <f t="shared" ref="CJ258:DL258" si="448">AA258</f>
        <v>Mon</v>
      </c>
      <c r="CK258" s="195" t="str">
        <f t="shared" si="448"/>
        <v>Tues</v>
      </c>
      <c r="CL258" s="195" t="str">
        <f t="shared" si="448"/>
        <v>Wed</v>
      </c>
      <c r="CM258" s="195" t="str">
        <f t="shared" si="448"/>
        <v>Thur</v>
      </c>
      <c r="CN258" s="195" t="str">
        <f t="shared" si="448"/>
        <v>Fri</v>
      </c>
      <c r="CO258" s="195" t="str">
        <f t="shared" si="448"/>
        <v>Sat</v>
      </c>
      <c r="CP258" s="195" t="str">
        <f t="shared" si="448"/>
        <v>Sun</v>
      </c>
      <c r="CQ258" s="195" t="str">
        <f t="shared" si="448"/>
        <v>Mon</v>
      </c>
      <c r="CR258" s="195" t="str">
        <f t="shared" si="448"/>
        <v>Tues</v>
      </c>
      <c r="CS258" s="195" t="str">
        <f t="shared" si="448"/>
        <v>Wed</v>
      </c>
      <c r="CT258" s="195" t="str">
        <f t="shared" si="448"/>
        <v>Thur</v>
      </c>
      <c r="CU258" s="195" t="str">
        <f t="shared" si="448"/>
        <v>Fri</v>
      </c>
      <c r="CV258" s="195" t="str">
        <f t="shared" si="448"/>
        <v>Sat</v>
      </c>
      <c r="CW258" s="195" t="str">
        <f t="shared" si="448"/>
        <v>Sun</v>
      </c>
      <c r="CX258" s="195" t="str">
        <f t="shared" si="448"/>
        <v>Mon</v>
      </c>
      <c r="CY258" s="195" t="str">
        <f t="shared" si="448"/>
        <v>Tues</v>
      </c>
      <c r="CZ258" s="195" t="str">
        <f t="shared" si="448"/>
        <v>Wed</v>
      </c>
      <c r="DA258" s="195" t="str">
        <f t="shared" si="448"/>
        <v>Thur</v>
      </c>
      <c r="DB258" s="195" t="str">
        <f t="shared" si="448"/>
        <v>Fri</v>
      </c>
      <c r="DC258" s="195" t="str">
        <f t="shared" si="448"/>
        <v>Sat</v>
      </c>
      <c r="DD258" s="195" t="str">
        <f t="shared" si="448"/>
        <v>Sun</v>
      </c>
      <c r="DE258" s="195" t="str">
        <f t="shared" si="448"/>
        <v>Mon</v>
      </c>
      <c r="DF258" s="195" t="str">
        <f t="shared" si="448"/>
        <v>Tues</v>
      </c>
      <c r="DG258" s="195" t="str">
        <f t="shared" si="448"/>
        <v>Wed</v>
      </c>
      <c r="DH258" s="195" t="str">
        <f t="shared" si="448"/>
        <v>Thur</v>
      </c>
      <c r="DI258" s="195" t="str">
        <f t="shared" si="448"/>
        <v>Fri</v>
      </c>
      <c r="DJ258" s="195" t="str">
        <f t="shared" si="448"/>
        <v>Sat</v>
      </c>
      <c r="DK258" s="195" t="str">
        <f t="shared" si="448"/>
        <v>Sun</v>
      </c>
      <c r="DL258" s="195" t="str">
        <f t="shared" si="448"/>
        <v>Mon</v>
      </c>
      <c r="DM258" s="188"/>
      <c r="DN258" s="180"/>
    </row>
    <row r="259" spans="2:118" ht="15.4" x14ac:dyDescent="0.45">
      <c r="B259" s="246"/>
      <c r="C259" s="318" t="s">
        <v>163</v>
      </c>
      <c r="D259" s="5"/>
      <c r="E259" s="5"/>
      <c r="F259" s="5"/>
      <c r="G259" s="5"/>
      <c r="H259" s="5"/>
      <c r="I259" s="5"/>
      <c r="J259" s="39"/>
      <c r="K259" s="39"/>
      <c r="L259" s="39"/>
      <c r="M259" s="39"/>
      <c r="N259" s="39"/>
      <c r="O259" s="39"/>
      <c r="P259" s="39"/>
      <c r="Q259" s="247"/>
      <c r="X259" s="246"/>
      <c r="Y259" s="268">
        <v>1</v>
      </c>
      <c r="Z259" s="269">
        <v>-135.28157102</v>
      </c>
      <c r="AA259" s="269">
        <v>0</v>
      </c>
      <c r="AB259" s="269">
        <v>0</v>
      </c>
      <c r="AC259" s="269">
        <v>0</v>
      </c>
      <c r="AD259" s="269">
        <v>0</v>
      </c>
      <c r="AE259" s="269">
        <v>0</v>
      </c>
      <c r="AF259" s="269">
        <v>-271.64520739</v>
      </c>
      <c r="AG259" s="269">
        <v>0</v>
      </c>
      <c r="AH259" s="269">
        <v>0</v>
      </c>
      <c r="AI259" s="269">
        <v>0</v>
      </c>
      <c r="AJ259" s="269">
        <v>0</v>
      </c>
      <c r="AK259" s="269">
        <v>0</v>
      </c>
      <c r="AL259" s="269">
        <v>-500</v>
      </c>
      <c r="AM259" s="269">
        <v>0</v>
      </c>
      <c r="AN259" s="269">
        <v>0</v>
      </c>
      <c r="AO259" s="269">
        <v>0</v>
      </c>
      <c r="AP259" s="269">
        <v>0</v>
      </c>
      <c r="AQ259" s="269">
        <v>0</v>
      </c>
      <c r="AR259" s="269">
        <v>0</v>
      </c>
      <c r="AS259" s="269">
        <v>0</v>
      </c>
      <c r="AT259" s="269">
        <v>0</v>
      </c>
      <c r="AU259" s="269">
        <v>0</v>
      </c>
      <c r="AV259" s="269">
        <v>0</v>
      </c>
      <c r="AW259" s="269">
        <v>0</v>
      </c>
      <c r="AX259" s="269">
        <v>0</v>
      </c>
      <c r="AY259" s="269">
        <v>-268.39901135999997</v>
      </c>
      <c r="AZ259" s="269">
        <v>0</v>
      </c>
      <c r="BA259" s="269">
        <v>0</v>
      </c>
      <c r="BB259" s="269">
        <v>0</v>
      </c>
      <c r="BC259" s="269">
        <v>0</v>
      </c>
      <c r="BD259" s="39"/>
      <c r="BE259" s="493">
        <f>SUM(Z259:BC259)/COUNT(Z$257:BC$257)</f>
        <v>-39.177526325666669</v>
      </c>
      <c r="BF259" s="494">
        <f t="shared" ref="BF259" si="449">SUM(AA259:BC259)/COUNT(AA$40:BC$40)</f>
        <v>-37.144436383928571</v>
      </c>
      <c r="BG259" s="270">
        <f t="shared" ref="BG259:BG265" si="450">SUM($Z259:$BD259)</f>
        <v>-1175.32578977</v>
      </c>
      <c r="BH259" s="270">
        <v>0</v>
      </c>
      <c r="BI259" s="271">
        <f>SUMIF(Z259:BD259,"&lt;0",Z259:BD259)</f>
        <v>-1175.32578977</v>
      </c>
      <c r="BJ259" s="272">
        <f>SUMIF(Z259:BD259,"&gt;0",Z259:BD259)</f>
        <v>0</v>
      </c>
      <c r="CG259" s="192"/>
      <c r="CH259" s="198">
        <v>1</v>
      </c>
      <c r="CI259" s="199">
        <f>DM251+IF(Z259&lt;0,ABS(Z259*(StorEff1/100)),-1*Z259/(StorEff1/100))</f>
        <v>-70564.152584352123</v>
      </c>
      <c r="CJ259" s="199">
        <f t="shared" ref="CJ259:DL259" si="451">CI282+IF(AA259&lt;0,ABS(AA259*(StorEff1/100)),-1*AA259/(StorEff1/100))</f>
        <v>-69690.152584352123</v>
      </c>
      <c r="CK259" s="199">
        <f t="shared" si="451"/>
        <v>-70984.210791917183</v>
      </c>
      <c r="CL259" s="199">
        <f t="shared" si="451"/>
        <v>-71286.032906402019</v>
      </c>
      <c r="CM259" s="199">
        <f t="shared" si="451"/>
        <v>-71662.77141726925</v>
      </c>
      <c r="CN259" s="199">
        <f t="shared" si="451"/>
        <v>-72061.366382944296</v>
      </c>
      <c r="CO259" s="199">
        <f t="shared" si="451"/>
        <v>-72276.753527717039</v>
      </c>
      <c r="CP259" s="199">
        <f t="shared" si="451"/>
        <v>-73041.892891381154</v>
      </c>
      <c r="CQ259" s="199">
        <f t="shared" si="451"/>
        <v>-73418.63140223964</v>
      </c>
      <c r="CR259" s="199">
        <f t="shared" si="451"/>
        <v>-73720.453516724476</v>
      </c>
      <c r="CS259" s="199">
        <f t="shared" si="451"/>
        <v>-74118.217643645854</v>
      </c>
      <c r="CT259" s="199">
        <f t="shared" si="451"/>
        <v>-74494.956154513085</v>
      </c>
      <c r="CU259" s="199">
        <f t="shared" si="451"/>
        <v>-74434.694665371571</v>
      </c>
      <c r="CV259" s="199">
        <f t="shared" si="451"/>
        <v>-75137.424642488288</v>
      </c>
      <c r="CW259" s="199">
        <f t="shared" si="451"/>
        <v>-75368.560248895606</v>
      </c>
      <c r="CX259" s="199">
        <f t="shared" si="451"/>
        <v>-75700.411692380439</v>
      </c>
      <c r="CY259" s="199">
        <f t="shared" si="451"/>
        <v>-76002.233806865275</v>
      </c>
      <c r="CZ259" s="199">
        <f t="shared" si="451"/>
        <v>-76304.055921358857</v>
      </c>
      <c r="DA259" s="199">
        <f t="shared" si="451"/>
        <v>-76755.710828590993</v>
      </c>
      <c r="DB259" s="199">
        <f t="shared" si="451"/>
        <v>-77057.532943084574</v>
      </c>
      <c r="DC259" s="199">
        <f t="shared" si="451"/>
        <v>-77359.355057569424</v>
      </c>
      <c r="DD259" s="199">
        <f t="shared" si="451"/>
        <v>-76593.018302409619</v>
      </c>
      <c r="DE259" s="199">
        <f t="shared" si="451"/>
        <v>-77883.808028853397</v>
      </c>
      <c r="DF259" s="199">
        <f t="shared" si="451"/>
        <v>-78188.467318668452</v>
      </c>
      <c r="DG259" s="199">
        <f t="shared" si="451"/>
        <v>-78487.020952032006</v>
      </c>
      <c r="DH259" s="199">
        <f t="shared" si="451"/>
        <v>-78553.831024797139</v>
      </c>
      <c r="DI259" s="199">
        <f t="shared" si="451"/>
        <v>-79093.071050540835</v>
      </c>
      <c r="DJ259" s="199">
        <f t="shared" si="451"/>
        <v>-78692.8670185019</v>
      </c>
      <c r="DK259" s="199">
        <f t="shared" si="451"/>
        <v>-78526.031778227305</v>
      </c>
      <c r="DL259" s="199">
        <f t="shared" si="451"/>
        <v>-79820.089985792365</v>
      </c>
      <c r="DM259" s="188"/>
      <c r="DN259" s="180"/>
    </row>
    <row r="260" spans="2:118" ht="15.4" x14ac:dyDescent="0.45">
      <c r="B260" s="246"/>
      <c r="C260" s="321" t="s">
        <v>156</v>
      </c>
      <c r="D260" s="377">
        <f>(D$237+D$241)*D251+(D$235-D$241)*D245</f>
        <v>19138.727137198388</v>
      </c>
      <c r="E260" s="57">
        <f t="shared" ref="E260:O260" si="452">(E$237+E$241)*E251+(E$235-E$241)*E245</f>
        <v>16771.264637729309</v>
      </c>
      <c r="F260" s="57">
        <f t="shared" si="452"/>
        <v>19285.496781676207</v>
      </c>
      <c r="G260" s="57">
        <f t="shared" si="452"/>
        <v>14460.521946589166</v>
      </c>
      <c r="H260" s="57">
        <f t="shared" si="452"/>
        <v>15326.299228179265</v>
      </c>
      <c r="I260" s="57">
        <f t="shared" si="452"/>
        <v>17472.358693221668</v>
      </c>
      <c r="J260" s="57">
        <f t="shared" si="452"/>
        <v>20748.54973450322</v>
      </c>
      <c r="K260" s="57">
        <f t="shared" si="452"/>
        <v>18903.220457354833</v>
      </c>
      <c r="L260" s="57">
        <f t="shared" si="452"/>
        <v>22141.238321660952</v>
      </c>
      <c r="M260" s="57">
        <f t="shared" si="452"/>
        <v>23767.931381875802</v>
      </c>
      <c r="N260" s="57">
        <f t="shared" si="452"/>
        <v>22469.694701279997</v>
      </c>
      <c r="O260" s="57">
        <f t="shared" si="452"/>
        <v>21963.912539808065</v>
      </c>
      <c r="P260" s="39"/>
      <c r="Q260" s="247"/>
      <c r="X260" s="246"/>
      <c r="Y260" s="268">
        <v>2</v>
      </c>
      <c r="Z260" s="269">
        <v>0</v>
      </c>
      <c r="AA260" s="269">
        <v>0</v>
      </c>
      <c r="AB260" s="269">
        <v>0</v>
      </c>
      <c r="AC260" s="269">
        <v>-500</v>
      </c>
      <c r="AD260" s="269">
        <v>-500</v>
      </c>
      <c r="AE260" s="269">
        <v>-136.36363635999999</v>
      </c>
      <c r="AF260" s="269">
        <v>-500</v>
      </c>
      <c r="AG260" s="269">
        <v>0</v>
      </c>
      <c r="AH260" s="269">
        <v>0</v>
      </c>
      <c r="AI260" s="269">
        <v>-500</v>
      </c>
      <c r="AJ260" s="269">
        <v>0</v>
      </c>
      <c r="AK260" s="269">
        <v>0</v>
      </c>
      <c r="AL260" s="269">
        <v>-500</v>
      </c>
      <c r="AM260" s="269">
        <v>0</v>
      </c>
      <c r="AN260" s="269">
        <v>-500</v>
      </c>
      <c r="AO260" s="269">
        <v>0</v>
      </c>
      <c r="AP260" s="269">
        <v>-135.28157102</v>
      </c>
      <c r="AQ260" s="269">
        <v>0</v>
      </c>
      <c r="AR260" s="269">
        <v>-135.28157102</v>
      </c>
      <c r="AS260" s="269">
        <v>0</v>
      </c>
      <c r="AT260" s="269">
        <v>0</v>
      </c>
      <c r="AU260" s="269">
        <v>-500</v>
      </c>
      <c r="AV260" s="269">
        <v>0</v>
      </c>
      <c r="AW260" s="269">
        <v>0</v>
      </c>
      <c r="AX260" s="269">
        <v>-500</v>
      </c>
      <c r="AY260" s="269">
        <v>-500</v>
      </c>
      <c r="AZ260" s="269">
        <v>0</v>
      </c>
      <c r="BA260" s="269">
        <v>-500</v>
      </c>
      <c r="BB260" s="269">
        <v>0</v>
      </c>
      <c r="BC260" s="269">
        <v>0</v>
      </c>
      <c r="BD260" s="39"/>
      <c r="BE260" s="493">
        <f t="shared" ref="BE260:BE282" si="453">SUM(Z260:BC260)/COUNT(Z$257:BC$257)</f>
        <v>-180.23089261333334</v>
      </c>
      <c r="BF260" s="494">
        <f t="shared" ref="BF260:BF282" si="454">SUM(AA260:BC260)/COUNT(AA$40:BC$40)</f>
        <v>-193.1045278</v>
      </c>
      <c r="BG260" s="273">
        <f t="shared" si="450"/>
        <v>-5406.9267784000003</v>
      </c>
      <c r="BH260" s="273">
        <v>0</v>
      </c>
      <c r="BI260" s="274">
        <f t="shared" ref="BI260:BI282" si="455">SUMIF(Z260:BD260,"&lt;0",Z260:BD260)</f>
        <v>-5406.9267784000003</v>
      </c>
      <c r="BJ260" s="275">
        <f t="shared" ref="BJ260:BJ282" si="456">SUMIF(Z260:BD260,"&gt;0",Z260:BD260)</f>
        <v>0</v>
      </c>
      <c r="CG260" s="192"/>
      <c r="CH260" s="198">
        <v>2</v>
      </c>
      <c r="CI260" s="199">
        <f t="shared" ref="CI260:CI282" si="457">CI259+IF(Z260&lt;0,ABS(Z260*(StorEff1/100)),-1*Z260/(StorEff1/100))</f>
        <v>-70564.152584352123</v>
      </c>
      <c r="CJ260" s="199">
        <f t="shared" ref="CJ260:CJ282" si="458">CJ259+IF(AA260&lt;0,ABS(AA260*(StorEff1/100)),-1*AA260/(StorEff1/100))</f>
        <v>-69690.152584352123</v>
      </c>
      <c r="CK260" s="199">
        <f t="shared" ref="CK260:CK282" si="459">CK259+IF(AB260&lt;0,ABS(AB260*(StorEff1/100)),-1*AB260/(StorEff1/100))</f>
        <v>-70984.210791917183</v>
      </c>
      <c r="CL260" s="199">
        <f t="shared" ref="CL260:CL282" si="460">CL259+IF(AC260&lt;0,ABS(AC260*(StorEff1/100)),-1*AC260/(StorEff1/100))</f>
        <v>-70849.032906402019</v>
      </c>
      <c r="CM260" s="199">
        <f t="shared" ref="CM260:CM282" si="461">CM259+IF(AD260&lt;0,ABS(AD260*(StorEff1/100)),-1*AD260/(StorEff1/100))</f>
        <v>-71225.77141726925</v>
      </c>
      <c r="CN260" s="199">
        <f t="shared" ref="CN260:CN282" si="462">CN259+IF(AE260&lt;0,ABS(AE260*(StorEff1/100)),-1*AE260/(StorEff1/100))</f>
        <v>-71942.184564765659</v>
      </c>
      <c r="CO260" s="199">
        <f t="shared" ref="CO260:CO282" si="463">CO259+IF(AF260&lt;0,ABS(AF260*(StorEff1/100)),-1*AF260/(StorEff1/100))</f>
        <v>-71839.753527717039</v>
      </c>
      <c r="CP260" s="199">
        <f t="shared" ref="CP260:CP282" si="464">CP259+IF(AG260&lt;0,ABS(AG260*(StorEff1/100)),-1*AG260/(StorEff1/100))</f>
        <v>-73041.892891381154</v>
      </c>
      <c r="CQ260" s="199">
        <f t="shared" ref="CQ260:CQ282" si="465">CQ259+IF(AH260&lt;0,ABS(AH260*(StorEff1/100)),-1*AH260/(StorEff1/100))</f>
        <v>-73418.63140223964</v>
      </c>
      <c r="CR260" s="199">
        <f t="shared" ref="CR260:CR282" si="466">CR259+IF(AI260&lt;0,ABS(AI260*(StorEff1/100)),-1*AI260/(StorEff1/100))</f>
        <v>-73283.453516724476</v>
      </c>
      <c r="CS260" s="199">
        <f t="shared" ref="CS260:CS282" si="467">CS259+IF(AJ260&lt;0,ABS(AJ260*(StorEff1/100)),-1*AJ260/(StorEff1/100))</f>
        <v>-74118.217643645854</v>
      </c>
      <c r="CT260" s="199">
        <f t="shared" ref="CT260:CT282" si="468">CT259+IF(AK260&lt;0,ABS(AK260*(StorEff1/100)),-1*AK260/(StorEff1/100))</f>
        <v>-74494.956154513085</v>
      </c>
      <c r="CU260" s="199">
        <f t="shared" ref="CU260:CU282" si="469">CU259+IF(AL260&lt;0,ABS(AL260*(StorEff1/100)),-1*AL260/(StorEff1/100))</f>
        <v>-73997.694665371571</v>
      </c>
      <c r="CV260" s="199">
        <f t="shared" ref="CV260:CV282" si="470">CV259+IF(AM260&lt;0,ABS(AM260*(StorEff1/100)),-1*AM260/(StorEff1/100))</f>
        <v>-75137.424642488288</v>
      </c>
      <c r="CW260" s="199">
        <f t="shared" ref="CW260:CW282" si="471">CW259+IF(AN260&lt;0,ABS(AN260*(StorEff1/100)),-1*AN260/(StorEff1/100))</f>
        <v>-74931.560248895606</v>
      </c>
      <c r="CX260" s="199">
        <f t="shared" ref="CX260:CX282" si="472">CX259+IF(AO260&lt;0,ABS(AO260*(StorEff1/100)),-1*AO260/(StorEff1/100))</f>
        <v>-75700.411692380439</v>
      </c>
      <c r="CY260" s="199">
        <f t="shared" ref="CY260:CY282" si="473">CY259+IF(AP260&lt;0,ABS(AP260*(StorEff1/100)),-1*AP260/(StorEff1/100))</f>
        <v>-75883.997713793797</v>
      </c>
      <c r="CZ260" s="199">
        <f t="shared" ref="CZ260:CZ282" si="474">CZ259+IF(AQ260&lt;0,ABS(AQ260*(StorEff1/100)),-1*AQ260/(StorEff1/100))</f>
        <v>-76304.055921358857</v>
      </c>
      <c r="DA260" s="199">
        <f t="shared" ref="DA260:DA282" si="475">DA259+IF(AR260&lt;0,ABS(AR260*(StorEff1/100)),-1*AR260/(StorEff1/100))</f>
        <v>-76637.474735519514</v>
      </c>
      <c r="DB260" s="199">
        <f t="shared" ref="DB260:DB282" si="476">DB259+IF(AS260&lt;0,ABS(AS260*(StorEff1/100)),-1*AS260/(StorEff1/100))</f>
        <v>-77057.532943084574</v>
      </c>
      <c r="DC260" s="199">
        <f t="shared" ref="DC260:DC282" si="477">DC259+IF(AT260&lt;0,ABS(AT260*(StorEff1/100)),-1*AT260/(StorEff1/100))</f>
        <v>-77359.355057569424</v>
      </c>
      <c r="DD260" s="199">
        <f t="shared" ref="DD260:DD282" si="478">DD259+IF(AU260&lt;0,ABS(AU260*(StorEff1/100)),-1*AU260/(StorEff1/100))</f>
        <v>-76156.018302409619</v>
      </c>
      <c r="DE260" s="199">
        <f t="shared" ref="DE260:DE282" si="479">DE259+IF(AV260&lt;0,ABS(AV260*(StorEff1/100)),-1*AV260/(StorEff1/100))</f>
        <v>-77883.808028853397</v>
      </c>
      <c r="DF260" s="199">
        <f t="shared" ref="DF260:DF282" si="480">DF259+IF(AW260&lt;0,ABS(AW260*(StorEff1/100)),-1*AW260/(StorEff1/100))</f>
        <v>-78188.467318668452</v>
      </c>
      <c r="DG260" s="199">
        <f t="shared" ref="DG260:DG282" si="481">DG259+IF(AX260&lt;0,ABS(AX260*(StorEff1/100)),-1*AX260/(StorEff1/100))</f>
        <v>-78050.020952032006</v>
      </c>
      <c r="DH260" s="199">
        <f t="shared" ref="DH260:DH282" si="482">DH259+IF(AY260&lt;0,ABS(AY260*(StorEff1/100)),-1*AY260/(StorEff1/100))</f>
        <v>-78116.831024797139</v>
      </c>
      <c r="DI260" s="199">
        <f t="shared" ref="DI260:DI282" si="483">DI259+IF(AZ260&lt;0,ABS(AZ260*(StorEff1/100)),-1*AZ260/(StorEff1/100))</f>
        <v>-79093.071050540835</v>
      </c>
      <c r="DJ260" s="199">
        <f t="shared" ref="DJ260:DJ282" si="484">DJ259+IF(BA260&lt;0,ABS(BA260*(StorEff1/100)),-1*BA260/(StorEff1/100))</f>
        <v>-78255.8670185019</v>
      </c>
      <c r="DK260" s="199">
        <f t="shared" ref="DK260:DK282" si="485">DK259+IF(BB260&lt;0,ABS(BB260*(StorEff1/100)),-1*BB260/(StorEff1/100))</f>
        <v>-78526.031778227305</v>
      </c>
      <c r="DL260" s="199">
        <f t="shared" ref="DL260:DL282" si="486">DL259+IF(BC260&lt;0,ABS(BC260*(StorEff1/100)),-1*BC260/(StorEff1/100))</f>
        <v>-79820.089985792365</v>
      </c>
      <c r="DM260" s="188"/>
      <c r="DN260" s="180"/>
    </row>
    <row r="261" spans="2:118" ht="15.4" x14ac:dyDescent="0.45">
      <c r="B261" s="246"/>
      <c r="C261" s="321" t="s">
        <v>157</v>
      </c>
      <c r="D261" s="377">
        <f>(D$237+D$241)*D252+(D$235-D$241)*D246</f>
        <v>-53051.328599859015</v>
      </c>
      <c r="E261" s="377">
        <f t="shared" ref="E261:O261" si="487">(E$237+E$241)*E252+(E$235-E$241)*E246</f>
        <v>-38597.408886327743</v>
      </c>
      <c r="F261" s="377">
        <f t="shared" si="487"/>
        <v>-43583.866894129584</v>
      </c>
      <c r="G261" s="377">
        <f t="shared" si="487"/>
        <v>-34304.956106865473</v>
      </c>
      <c r="H261" s="377">
        <f t="shared" si="487"/>
        <v>-35506.577309604872</v>
      </c>
      <c r="I261" s="377">
        <f t="shared" si="487"/>
        <v>-40824.271508189355</v>
      </c>
      <c r="J261" s="377">
        <f t="shared" si="487"/>
        <v>-55155.563494889284</v>
      </c>
      <c r="K261" s="377">
        <f t="shared" si="487"/>
        <v>-56987.195206728837</v>
      </c>
      <c r="L261" s="377">
        <f t="shared" si="487"/>
        <v>-47250.848052497415</v>
      </c>
      <c r="M261" s="377">
        <f t="shared" si="487"/>
        <v>-48583.802617140638</v>
      </c>
      <c r="N261" s="377">
        <f t="shared" si="487"/>
        <v>-58560.42663433998</v>
      </c>
      <c r="O261" s="377">
        <f t="shared" si="487"/>
        <v>-61051.876332749453</v>
      </c>
      <c r="P261" s="39"/>
      <c r="Q261" s="247"/>
      <c r="X261" s="246"/>
      <c r="Y261" s="268">
        <v>3</v>
      </c>
      <c r="Z261" s="269">
        <v>0</v>
      </c>
      <c r="AA261" s="269">
        <v>0</v>
      </c>
      <c r="AB261" s="269">
        <v>0</v>
      </c>
      <c r="AC261" s="269">
        <v>-500</v>
      </c>
      <c r="AD261" s="269">
        <v>-500</v>
      </c>
      <c r="AE261" s="269">
        <v>-500</v>
      </c>
      <c r="AF261" s="269">
        <v>-500</v>
      </c>
      <c r="AG261" s="269">
        <v>-63.853556820000001</v>
      </c>
      <c r="AH261" s="269">
        <v>0</v>
      </c>
      <c r="AI261" s="269">
        <v>-500</v>
      </c>
      <c r="AJ261" s="269">
        <v>-500</v>
      </c>
      <c r="AK261" s="269">
        <v>-63.853556820000001</v>
      </c>
      <c r="AL261" s="269">
        <v>-500</v>
      </c>
      <c r="AM261" s="269">
        <v>-500</v>
      </c>
      <c r="AN261" s="269">
        <v>-500</v>
      </c>
      <c r="AO261" s="269">
        <v>-500</v>
      </c>
      <c r="AP261" s="269">
        <v>0</v>
      </c>
      <c r="AQ261" s="269">
        <v>-500</v>
      </c>
      <c r="AR261" s="269">
        <v>-500</v>
      </c>
      <c r="AS261" s="269">
        <v>0</v>
      </c>
      <c r="AT261" s="269">
        <v>-500</v>
      </c>
      <c r="AU261" s="269">
        <v>0</v>
      </c>
      <c r="AV261" s="269">
        <v>0</v>
      </c>
      <c r="AW261" s="269">
        <v>-500</v>
      </c>
      <c r="AX261" s="269">
        <v>-500</v>
      </c>
      <c r="AY261" s="269">
        <v>-500</v>
      </c>
      <c r="AZ261" s="269">
        <v>-500</v>
      </c>
      <c r="BA261" s="269">
        <v>-500</v>
      </c>
      <c r="BB261" s="269">
        <v>-136.36363635999999</v>
      </c>
      <c r="BC261" s="269">
        <v>-500</v>
      </c>
      <c r="BD261" s="39"/>
      <c r="BE261" s="493">
        <f t="shared" si="453"/>
        <v>-325.46902500000004</v>
      </c>
      <c r="BF261" s="494">
        <f t="shared" si="454"/>
        <v>-348.7168125</v>
      </c>
      <c r="BG261" s="273">
        <f t="shared" si="450"/>
        <v>-9764.0707500000008</v>
      </c>
      <c r="BH261" s="273">
        <v>0</v>
      </c>
      <c r="BI261" s="274">
        <f t="shared" si="455"/>
        <v>-9764.0707500000008</v>
      </c>
      <c r="BJ261" s="275">
        <f t="shared" si="456"/>
        <v>0</v>
      </c>
      <c r="CG261" s="192"/>
      <c r="CH261" s="198">
        <v>3</v>
      </c>
      <c r="CI261" s="199">
        <f t="shared" si="457"/>
        <v>-70564.152584352123</v>
      </c>
      <c r="CJ261" s="199">
        <f t="shared" si="458"/>
        <v>-69690.152584352123</v>
      </c>
      <c r="CK261" s="199">
        <f t="shared" si="459"/>
        <v>-70984.210791917183</v>
      </c>
      <c r="CL261" s="199">
        <f t="shared" si="460"/>
        <v>-70412.032906402019</v>
      </c>
      <c r="CM261" s="199">
        <f t="shared" si="461"/>
        <v>-70788.77141726925</v>
      </c>
      <c r="CN261" s="199">
        <f t="shared" si="462"/>
        <v>-71505.184564765659</v>
      </c>
      <c r="CO261" s="199">
        <f t="shared" si="463"/>
        <v>-71402.753527717039</v>
      </c>
      <c r="CP261" s="199">
        <f t="shared" si="464"/>
        <v>-72986.084882720475</v>
      </c>
      <c r="CQ261" s="199">
        <f t="shared" si="465"/>
        <v>-73418.63140223964</v>
      </c>
      <c r="CR261" s="199">
        <f t="shared" si="466"/>
        <v>-72846.453516724476</v>
      </c>
      <c r="CS261" s="199">
        <f t="shared" si="467"/>
        <v>-73681.217643645854</v>
      </c>
      <c r="CT261" s="199">
        <f t="shared" si="468"/>
        <v>-74439.148145852407</v>
      </c>
      <c r="CU261" s="199">
        <f t="shared" si="469"/>
        <v>-73560.694665371571</v>
      </c>
      <c r="CV261" s="199">
        <f t="shared" si="470"/>
        <v>-74700.424642488288</v>
      </c>
      <c r="CW261" s="199">
        <f t="shared" si="471"/>
        <v>-74494.560248895606</v>
      </c>
      <c r="CX261" s="199">
        <f t="shared" si="472"/>
        <v>-75263.411692380439</v>
      </c>
      <c r="CY261" s="199">
        <f t="shared" si="473"/>
        <v>-75883.997713793797</v>
      </c>
      <c r="CZ261" s="199">
        <f t="shared" si="474"/>
        <v>-75867.055921358857</v>
      </c>
      <c r="DA261" s="199">
        <f t="shared" si="475"/>
        <v>-76200.474735519514</v>
      </c>
      <c r="DB261" s="199">
        <f t="shared" si="476"/>
        <v>-77057.532943084574</v>
      </c>
      <c r="DC261" s="199">
        <f t="shared" si="477"/>
        <v>-76922.355057569424</v>
      </c>
      <c r="DD261" s="199">
        <f t="shared" si="478"/>
        <v>-76156.018302409619</v>
      </c>
      <c r="DE261" s="199">
        <f t="shared" si="479"/>
        <v>-77883.808028853397</v>
      </c>
      <c r="DF261" s="199">
        <f t="shared" si="480"/>
        <v>-77751.467318668452</v>
      </c>
      <c r="DG261" s="199">
        <f t="shared" si="481"/>
        <v>-77613.020952032006</v>
      </c>
      <c r="DH261" s="199">
        <f t="shared" si="482"/>
        <v>-77679.831024797139</v>
      </c>
      <c r="DI261" s="199">
        <f t="shared" si="483"/>
        <v>-78656.071050540835</v>
      </c>
      <c r="DJ261" s="199">
        <f t="shared" si="484"/>
        <v>-77818.8670185019</v>
      </c>
      <c r="DK261" s="199">
        <f t="shared" si="485"/>
        <v>-78406.849960048668</v>
      </c>
      <c r="DL261" s="199">
        <f t="shared" si="486"/>
        <v>-79383.089985792365</v>
      </c>
      <c r="DM261" s="188"/>
      <c r="DN261" s="180"/>
    </row>
    <row r="262" spans="2:118" ht="15.4" x14ac:dyDescent="0.45">
      <c r="B262" s="246"/>
      <c r="C262" s="318" t="s">
        <v>164</v>
      </c>
      <c r="D262" s="58"/>
      <c r="E262" s="58"/>
      <c r="F262" s="58"/>
      <c r="G262" s="58"/>
      <c r="H262" s="58"/>
      <c r="I262" s="323"/>
      <c r="J262" s="323"/>
      <c r="K262" s="323"/>
      <c r="L262" s="323"/>
      <c r="M262" s="323"/>
      <c r="N262" s="323"/>
      <c r="O262" s="323"/>
      <c r="P262" s="39"/>
      <c r="Q262" s="247"/>
      <c r="X262" s="246"/>
      <c r="Y262" s="268">
        <v>4</v>
      </c>
      <c r="Z262" s="269">
        <v>-500</v>
      </c>
      <c r="AA262" s="269">
        <v>-136.36363635999999</v>
      </c>
      <c r="AB262" s="269">
        <v>-271.64520739</v>
      </c>
      <c r="AC262" s="269">
        <v>-500</v>
      </c>
      <c r="AD262" s="269">
        <v>-500</v>
      </c>
      <c r="AE262" s="269">
        <v>-500</v>
      </c>
      <c r="AF262" s="269">
        <v>-500</v>
      </c>
      <c r="AG262" s="269">
        <v>0</v>
      </c>
      <c r="AH262" s="269">
        <v>0</v>
      </c>
      <c r="AI262" s="269">
        <v>-493.74674425000001</v>
      </c>
      <c r="AJ262" s="269">
        <v>-500</v>
      </c>
      <c r="AK262" s="269">
        <v>-500</v>
      </c>
      <c r="AL262" s="269">
        <v>-500</v>
      </c>
      <c r="AM262" s="269">
        <v>-500</v>
      </c>
      <c r="AN262" s="269">
        <v>0</v>
      </c>
      <c r="AO262" s="269">
        <v>-271.64520739</v>
      </c>
      <c r="AP262" s="269">
        <v>-500</v>
      </c>
      <c r="AQ262" s="269">
        <v>-500</v>
      </c>
      <c r="AR262" s="269">
        <v>-500</v>
      </c>
      <c r="AS262" s="269">
        <v>-271.64520739</v>
      </c>
      <c r="AT262" s="269">
        <v>-63.853556820000001</v>
      </c>
      <c r="AU262" s="269">
        <v>0</v>
      </c>
      <c r="AV262" s="269">
        <v>-268.39901135999997</v>
      </c>
      <c r="AW262" s="269">
        <v>-500</v>
      </c>
      <c r="AX262" s="269">
        <v>-500</v>
      </c>
      <c r="AY262" s="269">
        <v>-500</v>
      </c>
      <c r="AZ262" s="269">
        <v>-335.49876419999998</v>
      </c>
      <c r="BA262" s="269">
        <v>-500</v>
      </c>
      <c r="BB262" s="269">
        <v>-500</v>
      </c>
      <c r="BC262" s="269">
        <v>-500</v>
      </c>
      <c r="BD262" s="39"/>
      <c r="BE262" s="493">
        <f t="shared" si="453"/>
        <v>-370.42657783866667</v>
      </c>
      <c r="BF262" s="494">
        <f t="shared" si="454"/>
        <v>-379.02847625571428</v>
      </c>
      <c r="BG262" s="273">
        <f t="shared" si="450"/>
        <v>-11112.797335159999</v>
      </c>
      <c r="BH262" s="273">
        <v>0</v>
      </c>
      <c r="BI262" s="274">
        <f t="shared" si="455"/>
        <v>-11112.797335159999</v>
      </c>
      <c r="BJ262" s="275">
        <f t="shared" si="456"/>
        <v>0</v>
      </c>
      <c r="CG262" s="192"/>
      <c r="CH262" s="198">
        <v>4</v>
      </c>
      <c r="CI262" s="199">
        <f t="shared" si="457"/>
        <v>-70127.152584352123</v>
      </c>
      <c r="CJ262" s="199">
        <f t="shared" si="458"/>
        <v>-69570.970766173486</v>
      </c>
      <c r="CK262" s="199">
        <f t="shared" si="459"/>
        <v>-70746.792880658322</v>
      </c>
      <c r="CL262" s="199">
        <f t="shared" si="460"/>
        <v>-69975.032906402019</v>
      </c>
      <c r="CM262" s="199">
        <f t="shared" si="461"/>
        <v>-70351.77141726925</v>
      </c>
      <c r="CN262" s="199">
        <f t="shared" si="462"/>
        <v>-71068.184564765659</v>
      </c>
      <c r="CO262" s="199">
        <f t="shared" si="463"/>
        <v>-70965.753527717039</v>
      </c>
      <c r="CP262" s="199">
        <f t="shared" si="464"/>
        <v>-72986.084882720475</v>
      </c>
      <c r="CQ262" s="199">
        <f t="shared" si="465"/>
        <v>-73418.63140223964</v>
      </c>
      <c r="CR262" s="199">
        <f t="shared" si="466"/>
        <v>-72414.918862249979</v>
      </c>
      <c r="CS262" s="199">
        <f t="shared" si="467"/>
        <v>-73244.217643645854</v>
      </c>
      <c r="CT262" s="199">
        <f t="shared" si="468"/>
        <v>-74002.148145852407</v>
      </c>
      <c r="CU262" s="199">
        <f t="shared" si="469"/>
        <v>-73123.694665371571</v>
      </c>
      <c r="CV262" s="199">
        <f t="shared" si="470"/>
        <v>-74263.424642488288</v>
      </c>
      <c r="CW262" s="199">
        <f t="shared" si="471"/>
        <v>-74494.560248895606</v>
      </c>
      <c r="CX262" s="199">
        <f t="shared" si="472"/>
        <v>-75025.993781121579</v>
      </c>
      <c r="CY262" s="199">
        <f t="shared" si="473"/>
        <v>-75446.997713793797</v>
      </c>
      <c r="CZ262" s="199">
        <f t="shared" si="474"/>
        <v>-75430.055921358857</v>
      </c>
      <c r="DA262" s="199">
        <f t="shared" si="475"/>
        <v>-75763.474735519514</v>
      </c>
      <c r="DB262" s="199">
        <f t="shared" si="476"/>
        <v>-76820.115031825713</v>
      </c>
      <c r="DC262" s="199">
        <f t="shared" si="477"/>
        <v>-76866.547048908746</v>
      </c>
      <c r="DD262" s="199">
        <f t="shared" si="478"/>
        <v>-76156.018302409619</v>
      </c>
      <c r="DE262" s="199">
        <f t="shared" si="479"/>
        <v>-77649.227292924756</v>
      </c>
      <c r="DF262" s="199">
        <f t="shared" si="480"/>
        <v>-77314.467318668452</v>
      </c>
      <c r="DG262" s="199">
        <f t="shared" si="481"/>
        <v>-77176.020952032006</v>
      </c>
      <c r="DH262" s="199">
        <f t="shared" si="482"/>
        <v>-77242.831024797139</v>
      </c>
      <c r="DI262" s="199">
        <f t="shared" si="483"/>
        <v>-78362.845130630041</v>
      </c>
      <c r="DJ262" s="199">
        <f t="shared" si="484"/>
        <v>-77381.8670185019</v>
      </c>
      <c r="DK262" s="199">
        <f t="shared" si="485"/>
        <v>-77969.849960048668</v>
      </c>
      <c r="DL262" s="199">
        <f t="shared" si="486"/>
        <v>-78946.089985792365</v>
      </c>
      <c r="DM262" s="188"/>
      <c r="DN262" s="180"/>
    </row>
    <row r="263" spans="2:118" ht="15.4" x14ac:dyDescent="0.45">
      <c r="B263" s="246"/>
      <c r="C263" s="321" t="s">
        <v>156</v>
      </c>
      <c r="D263" s="59">
        <f t="shared" ref="D263:O263" si="488">(D$239-D$241)*D251</f>
        <v>56280.080987903224</v>
      </c>
      <c r="E263" s="59">
        <f t="shared" si="488"/>
        <v>53522.402890689656</v>
      </c>
      <c r="F263" s="59">
        <f t="shared" si="488"/>
        <v>57254.700015909992</v>
      </c>
      <c r="G263" s="59">
        <f t="shared" si="488"/>
        <v>48138.728887499994</v>
      </c>
      <c r="H263" s="59">
        <f t="shared" si="488"/>
        <v>46631.742073567744</v>
      </c>
      <c r="I263" s="59">
        <f t="shared" si="488"/>
        <v>54571.433474999998</v>
      </c>
      <c r="J263" s="59">
        <f t="shared" si="488"/>
        <v>59651.616224999983</v>
      </c>
      <c r="K263" s="59">
        <f t="shared" si="488"/>
        <v>59911.793559999984</v>
      </c>
      <c r="L263" s="59">
        <f t="shared" si="488"/>
        <v>57374.74826350667</v>
      </c>
      <c r="M263" s="59">
        <f t="shared" si="488"/>
        <v>66289.66737499999</v>
      </c>
      <c r="N263" s="59">
        <f t="shared" si="488"/>
        <v>59106.277528999992</v>
      </c>
      <c r="O263" s="59">
        <f t="shared" si="488"/>
        <v>65029.855318548383</v>
      </c>
      <c r="P263" s="39"/>
      <c r="Q263" s="247"/>
      <c r="X263" s="246"/>
      <c r="Y263" s="268">
        <v>5</v>
      </c>
      <c r="Z263" s="269">
        <v>-500</v>
      </c>
      <c r="AA263" s="269">
        <v>-500</v>
      </c>
      <c r="AB263" s="269">
        <v>0</v>
      </c>
      <c r="AC263" s="269">
        <v>-500</v>
      </c>
      <c r="AD263" s="269">
        <v>-500</v>
      </c>
      <c r="AE263" s="269">
        <v>0</v>
      </c>
      <c r="AF263" s="269">
        <v>-500</v>
      </c>
      <c r="AG263" s="269">
        <v>-500</v>
      </c>
      <c r="AH263" s="269">
        <v>0</v>
      </c>
      <c r="AI263" s="269">
        <v>0</v>
      </c>
      <c r="AJ263" s="269">
        <v>-500</v>
      </c>
      <c r="AK263" s="269">
        <v>0</v>
      </c>
      <c r="AL263" s="269">
        <v>0</v>
      </c>
      <c r="AM263" s="269">
        <v>-500</v>
      </c>
      <c r="AN263" s="269">
        <v>-500</v>
      </c>
      <c r="AO263" s="269">
        <v>-500</v>
      </c>
      <c r="AP263" s="269">
        <v>-500</v>
      </c>
      <c r="AQ263" s="269">
        <v>-127.70711364</v>
      </c>
      <c r="AR263" s="269">
        <v>-500</v>
      </c>
      <c r="AS263" s="269">
        <v>-500</v>
      </c>
      <c r="AT263" s="269">
        <v>0</v>
      </c>
      <c r="AU263" s="269">
        <v>-500</v>
      </c>
      <c r="AV263" s="269">
        <v>0</v>
      </c>
      <c r="AW263" s="269">
        <v>-500</v>
      </c>
      <c r="AX263" s="269">
        <v>-500</v>
      </c>
      <c r="AY263" s="269">
        <v>-500</v>
      </c>
      <c r="AZ263" s="269">
        <v>-500</v>
      </c>
      <c r="BA263" s="269">
        <v>0</v>
      </c>
      <c r="BB263" s="269">
        <v>-500</v>
      </c>
      <c r="BC263" s="269">
        <v>-500</v>
      </c>
      <c r="BD263" s="39"/>
      <c r="BE263" s="493">
        <f t="shared" si="453"/>
        <v>-337.59023712133336</v>
      </c>
      <c r="BF263" s="494">
        <f t="shared" si="454"/>
        <v>-343.84668263000003</v>
      </c>
      <c r="BG263" s="273">
        <f t="shared" si="450"/>
        <v>-10127.707113640001</v>
      </c>
      <c r="BH263" s="273">
        <v>0</v>
      </c>
      <c r="BI263" s="274">
        <f t="shared" si="455"/>
        <v>-10127.707113640001</v>
      </c>
      <c r="BJ263" s="275">
        <f t="shared" si="456"/>
        <v>0</v>
      </c>
      <c r="CG263" s="192"/>
      <c r="CH263" s="198">
        <v>5</v>
      </c>
      <c r="CI263" s="199">
        <f t="shared" si="457"/>
        <v>-69690.152584352123</v>
      </c>
      <c r="CJ263" s="199">
        <f t="shared" si="458"/>
        <v>-69133.970766173486</v>
      </c>
      <c r="CK263" s="199">
        <f t="shared" si="459"/>
        <v>-70746.792880658322</v>
      </c>
      <c r="CL263" s="199">
        <f t="shared" si="460"/>
        <v>-69538.032906402019</v>
      </c>
      <c r="CM263" s="199">
        <f t="shared" si="461"/>
        <v>-69914.77141726925</v>
      </c>
      <c r="CN263" s="199">
        <f t="shared" si="462"/>
        <v>-71068.184564765659</v>
      </c>
      <c r="CO263" s="199">
        <f t="shared" si="463"/>
        <v>-70528.753527717039</v>
      </c>
      <c r="CP263" s="199">
        <f t="shared" si="464"/>
        <v>-72549.084882720475</v>
      </c>
      <c r="CQ263" s="199">
        <f t="shared" si="465"/>
        <v>-73418.63140223964</v>
      </c>
      <c r="CR263" s="199">
        <f t="shared" si="466"/>
        <v>-72414.918862249979</v>
      </c>
      <c r="CS263" s="199">
        <f t="shared" si="467"/>
        <v>-72807.217643645854</v>
      </c>
      <c r="CT263" s="199">
        <f t="shared" si="468"/>
        <v>-74002.148145852407</v>
      </c>
      <c r="CU263" s="199">
        <f t="shared" si="469"/>
        <v>-73123.694665371571</v>
      </c>
      <c r="CV263" s="199">
        <f t="shared" si="470"/>
        <v>-73826.424642488288</v>
      </c>
      <c r="CW263" s="199">
        <f t="shared" si="471"/>
        <v>-74057.560248895606</v>
      </c>
      <c r="CX263" s="199">
        <f t="shared" si="472"/>
        <v>-74588.993781121579</v>
      </c>
      <c r="CY263" s="199">
        <f t="shared" si="473"/>
        <v>-75009.997713793797</v>
      </c>
      <c r="CZ263" s="199">
        <f t="shared" si="474"/>
        <v>-75318.439904037499</v>
      </c>
      <c r="DA263" s="199">
        <f t="shared" si="475"/>
        <v>-75326.474735519514</v>
      </c>
      <c r="DB263" s="199">
        <f t="shared" si="476"/>
        <v>-76383.115031825713</v>
      </c>
      <c r="DC263" s="199">
        <f t="shared" si="477"/>
        <v>-76866.547048908746</v>
      </c>
      <c r="DD263" s="199">
        <f t="shared" si="478"/>
        <v>-75719.018302409619</v>
      </c>
      <c r="DE263" s="199">
        <f t="shared" si="479"/>
        <v>-77649.227292924756</v>
      </c>
      <c r="DF263" s="199">
        <f t="shared" si="480"/>
        <v>-76877.467318668452</v>
      </c>
      <c r="DG263" s="199">
        <f t="shared" si="481"/>
        <v>-76739.020952032006</v>
      </c>
      <c r="DH263" s="199">
        <f t="shared" si="482"/>
        <v>-76805.831024797139</v>
      </c>
      <c r="DI263" s="199">
        <f t="shared" si="483"/>
        <v>-77925.845130630041</v>
      </c>
      <c r="DJ263" s="199">
        <f t="shared" si="484"/>
        <v>-77381.8670185019</v>
      </c>
      <c r="DK263" s="199">
        <f t="shared" si="485"/>
        <v>-77532.849960048668</v>
      </c>
      <c r="DL263" s="199">
        <f t="shared" si="486"/>
        <v>-78509.089985792365</v>
      </c>
      <c r="DM263" s="188"/>
      <c r="DN263" s="180"/>
    </row>
    <row r="264" spans="2:118" ht="15.4" x14ac:dyDescent="0.45">
      <c r="B264" s="246"/>
      <c r="C264" s="321" t="s">
        <v>157</v>
      </c>
      <c r="D264" s="59">
        <f t="shared" ref="D264:O264" si="489">(D$239-D$241)*D252</f>
        <v>-64190.363394851614</v>
      </c>
      <c r="E264" s="59">
        <f t="shared" si="489"/>
        <v>-60879.360651639574</v>
      </c>
      <c r="F264" s="59">
        <f t="shared" si="489"/>
        <v>-65455.955632700017</v>
      </c>
      <c r="G264" s="59">
        <f t="shared" si="489"/>
        <v>-54990.890630799993</v>
      </c>
      <c r="H264" s="59">
        <f t="shared" si="489"/>
        <v>-53232.077723158058</v>
      </c>
      <c r="I264" s="59">
        <f t="shared" si="489"/>
        <v>-62592.830158440011</v>
      </c>
      <c r="J264" s="59">
        <f t="shared" si="489"/>
        <v>-69002.015680925819</v>
      </c>
      <c r="K264" s="59">
        <f t="shared" si="489"/>
        <v>-68472.233298229999</v>
      </c>
      <c r="L264" s="59">
        <f t="shared" si="489"/>
        <v>-65618.843464214675</v>
      </c>
      <c r="M264" s="59">
        <f t="shared" si="489"/>
        <v>-75862.593086020017</v>
      </c>
      <c r="N264" s="59">
        <f t="shared" si="489"/>
        <v>-69601.476973190001</v>
      </c>
      <c r="O264" s="59">
        <f t="shared" si="489"/>
        <v>-71819.12732159032</v>
      </c>
      <c r="P264" s="39"/>
      <c r="Q264" s="247"/>
      <c r="X264" s="246"/>
      <c r="Y264" s="268">
        <v>6</v>
      </c>
      <c r="Z264" s="269">
        <v>0</v>
      </c>
      <c r="AA264" s="269">
        <v>0</v>
      </c>
      <c r="AB264" s="269">
        <v>0</v>
      </c>
      <c r="AC264" s="269">
        <v>0</v>
      </c>
      <c r="AD264" s="269">
        <v>144.7610875</v>
      </c>
      <c r="AE264" s="269">
        <v>500</v>
      </c>
      <c r="AF264" s="269">
        <v>500</v>
      </c>
      <c r="AG264" s="269">
        <v>0</v>
      </c>
      <c r="AH264" s="269">
        <v>0</v>
      </c>
      <c r="AI264" s="269">
        <v>0</v>
      </c>
      <c r="AJ264" s="269">
        <v>0</v>
      </c>
      <c r="AK264" s="269">
        <v>0</v>
      </c>
      <c r="AL264" s="269">
        <v>0</v>
      </c>
      <c r="AM264" s="269">
        <v>0</v>
      </c>
      <c r="AN264" s="269">
        <v>0</v>
      </c>
      <c r="AO264" s="269">
        <v>-500</v>
      </c>
      <c r="AP264" s="269">
        <v>0</v>
      </c>
      <c r="AQ264" s="269">
        <v>0</v>
      </c>
      <c r="AR264" s="269">
        <v>0</v>
      </c>
      <c r="AS264" s="269">
        <v>0</v>
      </c>
      <c r="AT264" s="269">
        <v>0</v>
      </c>
      <c r="AU264" s="269">
        <v>-136.36363635999999</v>
      </c>
      <c r="AV264" s="269">
        <v>0</v>
      </c>
      <c r="AW264" s="269">
        <v>-271.64520739</v>
      </c>
      <c r="AX264" s="269">
        <v>0</v>
      </c>
      <c r="AY264" s="269">
        <v>0</v>
      </c>
      <c r="AZ264" s="269">
        <v>0</v>
      </c>
      <c r="BA264" s="269">
        <v>0</v>
      </c>
      <c r="BB264" s="269">
        <v>0</v>
      </c>
      <c r="BC264" s="269">
        <v>0</v>
      </c>
      <c r="BD264" s="39"/>
      <c r="BE264" s="493">
        <f t="shared" si="453"/>
        <v>7.8917414583333345</v>
      </c>
      <c r="BF264" s="494">
        <f t="shared" si="454"/>
        <v>8.455437276785716</v>
      </c>
      <c r="BG264" s="273">
        <f t="shared" si="450"/>
        <v>236.75224375000005</v>
      </c>
      <c r="BH264" s="273">
        <v>0</v>
      </c>
      <c r="BI264" s="274">
        <f t="shared" si="455"/>
        <v>-908.00884374999998</v>
      </c>
      <c r="BJ264" s="275">
        <f t="shared" si="456"/>
        <v>1144.7610875</v>
      </c>
      <c r="CG264" s="192"/>
      <c r="CH264" s="198">
        <v>6</v>
      </c>
      <c r="CI264" s="199">
        <f t="shared" si="457"/>
        <v>-69690.152584352123</v>
      </c>
      <c r="CJ264" s="199">
        <f t="shared" si="458"/>
        <v>-69133.970766173486</v>
      </c>
      <c r="CK264" s="199">
        <f t="shared" si="459"/>
        <v>-70746.792880658322</v>
      </c>
      <c r="CL264" s="199">
        <f t="shared" si="460"/>
        <v>-69538.032906402019</v>
      </c>
      <c r="CM264" s="199">
        <f t="shared" si="461"/>
        <v>-70080.40195216627</v>
      </c>
      <c r="CN264" s="199">
        <f t="shared" si="462"/>
        <v>-71640.266944628354</v>
      </c>
      <c r="CO264" s="199">
        <f t="shared" si="463"/>
        <v>-71100.835907579734</v>
      </c>
      <c r="CP264" s="199">
        <f t="shared" si="464"/>
        <v>-72549.084882720475</v>
      </c>
      <c r="CQ264" s="199">
        <f t="shared" si="465"/>
        <v>-73418.63140223964</v>
      </c>
      <c r="CR264" s="199">
        <f t="shared" si="466"/>
        <v>-72414.918862249979</v>
      </c>
      <c r="CS264" s="199">
        <f t="shared" si="467"/>
        <v>-72807.217643645854</v>
      </c>
      <c r="CT264" s="199">
        <f t="shared" si="468"/>
        <v>-74002.148145852407</v>
      </c>
      <c r="CU264" s="199">
        <f t="shared" si="469"/>
        <v>-73123.694665371571</v>
      </c>
      <c r="CV264" s="199">
        <f t="shared" si="470"/>
        <v>-73826.424642488288</v>
      </c>
      <c r="CW264" s="199">
        <f t="shared" si="471"/>
        <v>-74057.560248895606</v>
      </c>
      <c r="CX264" s="199">
        <f t="shared" si="472"/>
        <v>-74151.993781121579</v>
      </c>
      <c r="CY264" s="199">
        <f t="shared" si="473"/>
        <v>-75009.997713793797</v>
      </c>
      <c r="CZ264" s="199">
        <f t="shared" si="474"/>
        <v>-75318.439904037499</v>
      </c>
      <c r="DA264" s="199">
        <f t="shared" si="475"/>
        <v>-75326.474735519514</v>
      </c>
      <c r="DB264" s="199">
        <f t="shared" si="476"/>
        <v>-76383.115031825713</v>
      </c>
      <c r="DC264" s="199">
        <f t="shared" si="477"/>
        <v>-76866.547048908746</v>
      </c>
      <c r="DD264" s="199">
        <f t="shared" si="478"/>
        <v>-75599.836484230982</v>
      </c>
      <c r="DE264" s="199">
        <f t="shared" si="479"/>
        <v>-77649.227292924756</v>
      </c>
      <c r="DF264" s="199">
        <f t="shared" si="480"/>
        <v>-76640.049407409591</v>
      </c>
      <c r="DG264" s="199">
        <f t="shared" si="481"/>
        <v>-76739.020952032006</v>
      </c>
      <c r="DH264" s="199">
        <f t="shared" si="482"/>
        <v>-76805.831024797139</v>
      </c>
      <c r="DI264" s="199">
        <f t="shared" si="483"/>
        <v>-77925.845130630041</v>
      </c>
      <c r="DJ264" s="199">
        <f t="shared" si="484"/>
        <v>-77381.8670185019</v>
      </c>
      <c r="DK264" s="199">
        <f t="shared" si="485"/>
        <v>-77532.849960048668</v>
      </c>
      <c r="DL264" s="199">
        <f t="shared" si="486"/>
        <v>-78509.089985792365</v>
      </c>
      <c r="DM264" s="188"/>
      <c r="DN264" s="180"/>
    </row>
    <row r="265" spans="2:118" ht="15.4" x14ac:dyDescent="0.45">
      <c r="B265" s="246"/>
      <c r="C265" s="318" t="s">
        <v>165</v>
      </c>
      <c r="D265" s="323"/>
      <c r="E265" s="323"/>
      <c r="F265" s="323"/>
      <c r="G265" s="323"/>
      <c r="H265" s="323"/>
      <c r="I265" s="323"/>
      <c r="J265" s="323"/>
      <c r="K265" s="323"/>
      <c r="L265" s="323"/>
      <c r="M265" s="323"/>
      <c r="N265" s="323"/>
      <c r="O265" s="323"/>
      <c r="P265" s="39"/>
      <c r="Q265" s="247"/>
      <c r="X265" s="246"/>
      <c r="Y265" s="268">
        <v>7</v>
      </c>
      <c r="Z265" s="269">
        <v>0</v>
      </c>
      <c r="AA265" s="269">
        <v>0</v>
      </c>
      <c r="AB265" s="269">
        <v>0</v>
      </c>
      <c r="AC265" s="269">
        <v>496.19112999999999</v>
      </c>
      <c r="AD265" s="269">
        <v>496.19112999999999</v>
      </c>
      <c r="AE265" s="269">
        <v>500</v>
      </c>
      <c r="AF265" s="269">
        <v>500</v>
      </c>
      <c r="AG265" s="269">
        <v>496.19112999999999</v>
      </c>
      <c r="AH265" s="269">
        <v>0</v>
      </c>
      <c r="AI265" s="269">
        <v>0</v>
      </c>
      <c r="AJ265" s="269">
        <v>496.19112999999999</v>
      </c>
      <c r="AK265" s="269">
        <v>496.19112999999999</v>
      </c>
      <c r="AL265" s="269">
        <v>0</v>
      </c>
      <c r="AM265" s="269">
        <v>0</v>
      </c>
      <c r="AN265" s="269">
        <v>0</v>
      </c>
      <c r="AO265" s="269">
        <v>0</v>
      </c>
      <c r="AP265" s="269">
        <v>0</v>
      </c>
      <c r="AQ265" s="269">
        <v>496.19112999999999</v>
      </c>
      <c r="AR265" s="269">
        <v>0</v>
      </c>
      <c r="AS265" s="269">
        <v>0</v>
      </c>
      <c r="AT265" s="269">
        <v>0</v>
      </c>
      <c r="AU265" s="269">
        <v>0</v>
      </c>
      <c r="AV265" s="269">
        <v>0</v>
      </c>
      <c r="AW265" s="269">
        <v>0</v>
      </c>
      <c r="AX265" s="269">
        <v>0</v>
      </c>
      <c r="AY265" s="269">
        <v>0</v>
      </c>
      <c r="AZ265" s="269">
        <v>0</v>
      </c>
      <c r="BA265" s="269">
        <v>0</v>
      </c>
      <c r="BB265" s="269">
        <v>0</v>
      </c>
      <c r="BC265" s="269">
        <v>0</v>
      </c>
      <c r="BD265" s="39"/>
      <c r="BE265" s="493">
        <f t="shared" si="453"/>
        <v>132.57155933333334</v>
      </c>
      <c r="BF265" s="494">
        <f t="shared" si="454"/>
        <v>142.04095642857143</v>
      </c>
      <c r="BG265" s="273">
        <f t="shared" si="450"/>
        <v>3977.1467800000005</v>
      </c>
      <c r="BH265" s="273">
        <v>0</v>
      </c>
      <c r="BI265" s="274">
        <f t="shared" si="455"/>
        <v>0</v>
      </c>
      <c r="BJ265" s="275">
        <f t="shared" si="456"/>
        <v>3977.1467800000005</v>
      </c>
      <c r="CG265" s="192"/>
      <c r="CH265" s="198">
        <v>7</v>
      </c>
      <c r="CI265" s="199">
        <f t="shared" si="457"/>
        <v>-69690.152584352123</v>
      </c>
      <c r="CJ265" s="199">
        <f t="shared" si="458"/>
        <v>-69133.970766173486</v>
      </c>
      <c r="CK265" s="199">
        <f t="shared" si="459"/>
        <v>-70746.792880658322</v>
      </c>
      <c r="CL265" s="199">
        <f t="shared" si="460"/>
        <v>-70105.757311436348</v>
      </c>
      <c r="CM265" s="199">
        <f t="shared" si="461"/>
        <v>-70648.126357200599</v>
      </c>
      <c r="CN265" s="199">
        <f t="shared" si="462"/>
        <v>-72212.34932449105</v>
      </c>
      <c r="CO265" s="199">
        <f t="shared" si="463"/>
        <v>-71672.91828744243</v>
      </c>
      <c r="CP265" s="199">
        <f t="shared" si="464"/>
        <v>-73116.809287754804</v>
      </c>
      <c r="CQ265" s="199">
        <f t="shared" si="465"/>
        <v>-73418.63140223964</v>
      </c>
      <c r="CR265" s="199">
        <f t="shared" si="466"/>
        <v>-72414.918862249979</v>
      </c>
      <c r="CS265" s="199">
        <f t="shared" si="467"/>
        <v>-73374.942048680183</v>
      </c>
      <c r="CT265" s="199">
        <f t="shared" si="468"/>
        <v>-74569.872550886736</v>
      </c>
      <c r="CU265" s="199">
        <f t="shared" si="469"/>
        <v>-73123.694665371571</v>
      </c>
      <c r="CV265" s="199">
        <f t="shared" si="470"/>
        <v>-73826.424642488288</v>
      </c>
      <c r="CW265" s="199">
        <f t="shared" si="471"/>
        <v>-74057.560248895606</v>
      </c>
      <c r="CX265" s="199">
        <f t="shared" si="472"/>
        <v>-74151.993781121579</v>
      </c>
      <c r="CY265" s="199">
        <f t="shared" si="473"/>
        <v>-75009.997713793797</v>
      </c>
      <c r="CZ265" s="199">
        <f t="shared" si="474"/>
        <v>-75886.164309071828</v>
      </c>
      <c r="DA265" s="199">
        <f t="shared" si="475"/>
        <v>-75326.474735519514</v>
      </c>
      <c r="DB265" s="199">
        <f t="shared" si="476"/>
        <v>-76383.115031825713</v>
      </c>
      <c r="DC265" s="199">
        <f t="shared" si="477"/>
        <v>-76866.547048908746</v>
      </c>
      <c r="DD265" s="199">
        <f t="shared" si="478"/>
        <v>-75599.836484230982</v>
      </c>
      <c r="DE265" s="199">
        <f t="shared" si="479"/>
        <v>-77649.227292924756</v>
      </c>
      <c r="DF265" s="199">
        <f t="shared" si="480"/>
        <v>-76640.049407409591</v>
      </c>
      <c r="DG265" s="199">
        <f t="shared" si="481"/>
        <v>-76739.020952032006</v>
      </c>
      <c r="DH265" s="199">
        <f t="shared" si="482"/>
        <v>-76805.831024797139</v>
      </c>
      <c r="DI265" s="199">
        <f t="shared" si="483"/>
        <v>-77925.845130630041</v>
      </c>
      <c r="DJ265" s="199">
        <f t="shared" si="484"/>
        <v>-77381.8670185019</v>
      </c>
      <c r="DK265" s="199">
        <f t="shared" si="485"/>
        <v>-77532.849960048668</v>
      </c>
      <c r="DL265" s="199">
        <f t="shared" si="486"/>
        <v>-78509.089985792365</v>
      </c>
      <c r="DM265" s="188"/>
      <c r="DN265" s="180"/>
    </row>
    <row r="266" spans="2:118" ht="15.4" x14ac:dyDescent="0.45">
      <c r="B266" s="246"/>
      <c r="C266" s="319"/>
      <c r="D266" s="320">
        <f>D264+D263</f>
        <v>-7910.2824069483904</v>
      </c>
      <c r="E266" s="320">
        <f t="shared" ref="E266:O266" si="490">E264+E263</f>
        <v>-7356.9577609499174</v>
      </c>
      <c r="F266" s="320">
        <f t="shared" si="490"/>
        <v>-8201.2556167900257</v>
      </c>
      <c r="G266" s="320">
        <f t="shared" si="490"/>
        <v>-6852.1617432999992</v>
      </c>
      <c r="H266" s="320">
        <f t="shared" si="490"/>
        <v>-6600.3356495903136</v>
      </c>
      <c r="I266" s="320">
        <f t="shared" si="490"/>
        <v>-8021.3966834400126</v>
      </c>
      <c r="J266" s="320">
        <f t="shared" si="490"/>
        <v>-9350.3994559258354</v>
      </c>
      <c r="K266" s="320">
        <f t="shared" si="490"/>
        <v>-8560.4397382300158</v>
      </c>
      <c r="L266" s="320">
        <f t="shared" si="490"/>
        <v>-8244.095200708005</v>
      </c>
      <c r="M266" s="320">
        <f t="shared" si="490"/>
        <v>-9572.9257110200269</v>
      </c>
      <c r="N266" s="320">
        <f t="shared" si="490"/>
        <v>-10495.19944419001</v>
      </c>
      <c r="O266" s="320">
        <f t="shared" si="490"/>
        <v>-6789.2720030419368</v>
      </c>
      <c r="P266" s="39"/>
      <c r="Q266" s="247"/>
      <c r="X266" s="246"/>
      <c r="Y266" s="268">
        <v>8</v>
      </c>
      <c r="Z266" s="269">
        <v>0</v>
      </c>
      <c r="AA266" s="269">
        <v>0</v>
      </c>
      <c r="AB266" s="269">
        <v>0</v>
      </c>
      <c r="AC266" s="269">
        <v>0</v>
      </c>
      <c r="AD266" s="269">
        <v>0</v>
      </c>
      <c r="AE266" s="269">
        <v>0</v>
      </c>
      <c r="AF266" s="269">
        <v>496.19112999999999</v>
      </c>
      <c r="AG266" s="269">
        <v>0</v>
      </c>
      <c r="AH266" s="269">
        <v>-271.64520739</v>
      </c>
      <c r="AI266" s="269">
        <v>139.25822244</v>
      </c>
      <c r="AJ266" s="269">
        <v>0</v>
      </c>
      <c r="AK266" s="269">
        <v>0</v>
      </c>
      <c r="AL266" s="269">
        <v>0</v>
      </c>
      <c r="AM266" s="269">
        <v>0</v>
      </c>
      <c r="AN266" s="269">
        <v>0</v>
      </c>
      <c r="AO266" s="269">
        <v>0</v>
      </c>
      <c r="AP266" s="269">
        <v>0</v>
      </c>
      <c r="AQ266" s="269">
        <v>496.19112999999999</v>
      </c>
      <c r="AR266" s="269">
        <v>0</v>
      </c>
      <c r="AS266" s="269">
        <v>0</v>
      </c>
      <c r="AT266" s="269">
        <v>0</v>
      </c>
      <c r="AU266" s="269">
        <v>0</v>
      </c>
      <c r="AV266" s="269">
        <v>0</v>
      </c>
      <c r="AW266" s="269">
        <v>0</v>
      </c>
      <c r="AX266" s="269">
        <v>0</v>
      </c>
      <c r="AY266" s="269">
        <v>0</v>
      </c>
      <c r="AZ266" s="269">
        <v>0</v>
      </c>
      <c r="BA266" s="269">
        <v>0</v>
      </c>
      <c r="BB266" s="269">
        <v>0</v>
      </c>
      <c r="BC266" s="269">
        <v>0</v>
      </c>
      <c r="BD266" s="39"/>
      <c r="BE266" s="493">
        <f t="shared" si="453"/>
        <v>28.666509168333331</v>
      </c>
      <c r="BF266" s="494">
        <f t="shared" si="454"/>
        <v>30.714116966071426</v>
      </c>
      <c r="BG266" s="273">
        <f t="shared" ref="BG266:BG281" si="491">(SUMIF($Z$258:$BD$258,"Sat",$Z266:$BD266)+SUMIF($Z$258:$BD$258,"Sun",$Z266:$BD266))</f>
        <v>496.19112999999999</v>
      </c>
      <c r="BH266" s="273">
        <f t="shared" ref="BH266:BH281" si="492">(SUM($Z266:$BD266)-(SUMIF($Z$258:$BD$258,"Sat",$Z266:$BD266)+SUMIF($Z$258:$BD$258,"Sun",$Z266:$BD266)))</f>
        <v>363.80414504999993</v>
      </c>
      <c r="BI266" s="274">
        <f t="shared" si="455"/>
        <v>-271.64520739</v>
      </c>
      <c r="BJ266" s="275">
        <f t="shared" si="456"/>
        <v>1131.6404824399999</v>
      </c>
      <c r="CG266" s="192"/>
      <c r="CH266" s="198">
        <v>8</v>
      </c>
      <c r="CI266" s="199">
        <f t="shared" si="457"/>
        <v>-69690.152584352123</v>
      </c>
      <c r="CJ266" s="199">
        <f t="shared" si="458"/>
        <v>-69133.970766173486</v>
      </c>
      <c r="CK266" s="199">
        <f t="shared" si="459"/>
        <v>-70746.792880658322</v>
      </c>
      <c r="CL266" s="199">
        <f t="shared" si="460"/>
        <v>-70105.757311436348</v>
      </c>
      <c r="CM266" s="199">
        <f t="shared" si="461"/>
        <v>-70648.126357200599</v>
      </c>
      <c r="CN266" s="199">
        <f t="shared" si="462"/>
        <v>-72212.34932449105</v>
      </c>
      <c r="CO266" s="199">
        <f t="shared" si="463"/>
        <v>-72240.642692476758</v>
      </c>
      <c r="CP266" s="199">
        <f t="shared" si="464"/>
        <v>-73116.809287754804</v>
      </c>
      <c r="CQ266" s="199">
        <f t="shared" si="465"/>
        <v>-73181.213490980779</v>
      </c>
      <c r="CR266" s="199">
        <f t="shared" si="466"/>
        <v>-72574.253212867829</v>
      </c>
      <c r="CS266" s="199">
        <f t="shared" si="467"/>
        <v>-73374.942048680183</v>
      </c>
      <c r="CT266" s="199">
        <f t="shared" si="468"/>
        <v>-74569.872550886736</v>
      </c>
      <c r="CU266" s="199">
        <f t="shared" si="469"/>
        <v>-73123.694665371571</v>
      </c>
      <c r="CV266" s="199">
        <f t="shared" si="470"/>
        <v>-73826.424642488288</v>
      </c>
      <c r="CW266" s="199">
        <f t="shared" si="471"/>
        <v>-74057.560248895606</v>
      </c>
      <c r="CX266" s="199">
        <f t="shared" si="472"/>
        <v>-74151.993781121579</v>
      </c>
      <c r="CY266" s="199">
        <f t="shared" si="473"/>
        <v>-75009.997713793797</v>
      </c>
      <c r="CZ266" s="199">
        <f t="shared" si="474"/>
        <v>-76453.888714106157</v>
      </c>
      <c r="DA266" s="199">
        <f t="shared" si="475"/>
        <v>-75326.474735519514</v>
      </c>
      <c r="DB266" s="199">
        <f t="shared" si="476"/>
        <v>-76383.115031825713</v>
      </c>
      <c r="DC266" s="199">
        <f t="shared" si="477"/>
        <v>-76866.547048908746</v>
      </c>
      <c r="DD266" s="199">
        <f t="shared" si="478"/>
        <v>-75599.836484230982</v>
      </c>
      <c r="DE266" s="199">
        <f t="shared" si="479"/>
        <v>-77649.227292924756</v>
      </c>
      <c r="DF266" s="199">
        <f t="shared" si="480"/>
        <v>-76640.049407409591</v>
      </c>
      <c r="DG266" s="199">
        <f t="shared" si="481"/>
        <v>-76739.020952032006</v>
      </c>
      <c r="DH266" s="199">
        <f t="shared" si="482"/>
        <v>-76805.831024797139</v>
      </c>
      <c r="DI266" s="199">
        <f t="shared" si="483"/>
        <v>-77925.845130630041</v>
      </c>
      <c r="DJ266" s="199">
        <f t="shared" si="484"/>
        <v>-77381.8670185019</v>
      </c>
      <c r="DK266" s="199">
        <f t="shared" si="485"/>
        <v>-77532.849960048668</v>
      </c>
      <c r="DL266" s="199">
        <f t="shared" si="486"/>
        <v>-78509.089985792365</v>
      </c>
      <c r="DM266" s="188"/>
      <c r="DN266" s="180"/>
    </row>
    <row r="267" spans="2:118" ht="15.4" x14ac:dyDescent="0.45">
      <c r="B267" s="246"/>
      <c r="C267" s="314"/>
      <c r="D267" s="323"/>
      <c r="E267" s="323"/>
      <c r="F267" s="323"/>
      <c r="G267" s="323"/>
      <c r="H267" s="323"/>
      <c r="I267" s="323"/>
      <c r="J267" s="323"/>
      <c r="K267" s="323"/>
      <c r="L267" s="323"/>
      <c r="M267" s="323"/>
      <c r="N267" s="323"/>
      <c r="O267" s="323"/>
      <c r="P267" s="39"/>
      <c r="Q267" s="247"/>
      <c r="X267" s="246"/>
      <c r="Y267" s="268">
        <v>9</v>
      </c>
      <c r="Z267" s="269">
        <v>0</v>
      </c>
      <c r="AA267" s="269">
        <v>-500</v>
      </c>
      <c r="AB267" s="269">
        <v>0</v>
      </c>
      <c r="AC267" s="269">
        <v>-500</v>
      </c>
      <c r="AD267" s="269">
        <v>-500</v>
      </c>
      <c r="AE267" s="269">
        <v>0</v>
      </c>
      <c r="AF267" s="269">
        <v>-63.853556820000001</v>
      </c>
      <c r="AG267" s="269">
        <v>-500</v>
      </c>
      <c r="AH267" s="269">
        <v>-500</v>
      </c>
      <c r="AI267" s="269">
        <v>496.19112999999999</v>
      </c>
      <c r="AJ267" s="269">
        <v>-500</v>
      </c>
      <c r="AK267" s="269">
        <v>0</v>
      </c>
      <c r="AL267" s="269">
        <v>0</v>
      </c>
      <c r="AM267" s="269">
        <v>0</v>
      </c>
      <c r="AN267" s="269">
        <v>0</v>
      </c>
      <c r="AO267" s="269">
        <v>0</v>
      </c>
      <c r="AP267" s="269">
        <v>0</v>
      </c>
      <c r="AQ267" s="269">
        <v>0</v>
      </c>
      <c r="AR267" s="269">
        <v>0</v>
      </c>
      <c r="AS267" s="269">
        <v>0</v>
      </c>
      <c r="AT267" s="269">
        <v>496.19112999999999</v>
      </c>
      <c r="AU267" s="269">
        <v>0</v>
      </c>
      <c r="AV267" s="269">
        <v>0</v>
      </c>
      <c r="AW267" s="269">
        <v>0</v>
      </c>
      <c r="AX267" s="269">
        <v>0</v>
      </c>
      <c r="AY267" s="269">
        <v>0</v>
      </c>
      <c r="AZ267" s="269">
        <v>496.19112999999999</v>
      </c>
      <c r="BA267" s="269">
        <v>0</v>
      </c>
      <c r="BB267" s="269">
        <v>0</v>
      </c>
      <c r="BC267" s="269">
        <v>0</v>
      </c>
      <c r="BD267" s="39"/>
      <c r="BE267" s="493">
        <f t="shared" si="453"/>
        <v>-52.509338893999988</v>
      </c>
      <c r="BF267" s="494">
        <f t="shared" si="454"/>
        <v>-56.260005957857132</v>
      </c>
      <c r="BG267" s="273">
        <f t="shared" si="491"/>
        <v>-67.662426820000007</v>
      </c>
      <c r="BH267" s="273">
        <f t="shared" si="492"/>
        <v>-1507.6177399999997</v>
      </c>
      <c r="BI267" s="274">
        <f t="shared" si="455"/>
        <v>-3063.85355682</v>
      </c>
      <c r="BJ267" s="275">
        <f t="shared" si="456"/>
        <v>1488.57339</v>
      </c>
      <c r="CG267" s="192"/>
      <c r="CH267" s="198">
        <v>9</v>
      </c>
      <c r="CI267" s="199">
        <f t="shared" si="457"/>
        <v>-69690.152584352123</v>
      </c>
      <c r="CJ267" s="199">
        <f t="shared" si="458"/>
        <v>-68696.970766173486</v>
      </c>
      <c r="CK267" s="199">
        <f t="shared" si="459"/>
        <v>-70746.792880658322</v>
      </c>
      <c r="CL267" s="199">
        <f t="shared" si="460"/>
        <v>-69668.757311436348</v>
      </c>
      <c r="CM267" s="199">
        <f t="shared" si="461"/>
        <v>-70211.126357200599</v>
      </c>
      <c r="CN267" s="199">
        <f t="shared" si="462"/>
        <v>-72212.34932449105</v>
      </c>
      <c r="CO267" s="199">
        <f t="shared" si="463"/>
        <v>-72184.83468381608</v>
      </c>
      <c r="CP267" s="199">
        <f t="shared" si="464"/>
        <v>-72679.809287754804</v>
      </c>
      <c r="CQ267" s="199">
        <f t="shared" si="465"/>
        <v>-72744.213490980779</v>
      </c>
      <c r="CR267" s="199">
        <f t="shared" si="466"/>
        <v>-73141.977617902157</v>
      </c>
      <c r="CS267" s="199">
        <f t="shared" si="467"/>
        <v>-72937.942048680183</v>
      </c>
      <c r="CT267" s="199">
        <f t="shared" si="468"/>
        <v>-74569.872550886736</v>
      </c>
      <c r="CU267" s="199">
        <f t="shared" si="469"/>
        <v>-73123.694665371571</v>
      </c>
      <c r="CV267" s="199">
        <f t="shared" si="470"/>
        <v>-73826.424642488288</v>
      </c>
      <c r="CW267" s="199">
        <f t="shared" si="471"/>
        <v>-74057.560248895606</v>
      </c>
      <c r="CX267" s="199">
        <f t="shared" si="472"/>
        <v>-74151.993781121579</v>
      </c>
      <c r="CY267" s="199">
        <f t="shared" si="473"/>
        <v>-75009.997713793797</v>
      </c>
      <c r="CZ267" s="199">
        <f t="shared" si="474"/>
        <v>-76453.888714106157</v>
      </c>
      <c r="DA267" s="199">
        <f t="shared" si="475"/>
        <v>-75326.474735519514</v>
      </c>
      <c r="DB267" s="199">
        <f t="shared" si="476"/>
        <v>-76383.115031825713</v>
      </c>
      <c r="DC267" s="199">
        <f t="shared" si="477"/>
        <v>-77434.271453943074</v>
      </c>
      <c r="DD267" s="199">
        <f t="shared" si="478"/>
        <v>-75599.836484230982</v>
      </c>
      <c r="DE267" s="199">
        <f t="shared" si="479"/>
        <v>-77649.227292924756</v>
      </c>
      <c r="DF267" s="199">
        <f t="shared" si="480"/>
        <v>-76640.049407409591</v>
      </c>
      <c r="DG267" s="199">
        <f t="shared" si="481"/>
        <v>-76739.020952032006</v>
      </c>
      <c r="DH267" s="199">
        <f t="shared" si="482"/>
        <v>-76805.831024797139</v>
      </c>
      <c r="DI267" s="199">
        <f t="shared" si="483"/>
        <v>-78493.56953566437</v>
      </c>
      <c r="DJ267" s="199">
        <f t="shared" si="484"/>
        <v>-77381.8670185019</v>
      </c>
      <c r="DK267" s="199">
        <f t="shared" si="485"/>
        <v>-77532.849960048668</v>
      </c>
      <c r="DL267" s="199">
        <f t="shared" si="486"/>
        <v>-78509.089985792365</v>
      </c>
      <c r="DM267" s="188"/>
      <c r="DN267" s="180"/>
    </row>
    <row r="268" spans="2:118" ht="15.4" x14ac:dyDescent="0.45">
      <c r="B268" s="246"/>
      <c r="C268" s="311" t="s">
        <v>166</v>
      </c>
      <c r="D268" s="214"/>
      <c r="E268" s="214"/>
      <c r="F268" s="325"/>
      <c r="G268" s="325"/>
      <c r="H268" s="325"/>
      <c r="I268" s="325"/>
      <c r="J268" s="325"/>
      <c r="K268" s="325"/>
      <c r="L268" s="325"/>
      <c r="M268" s="325"/>
      <c r="N268" s="325"/>
      <c r="O268" s="325"/>
      <c r="P268" s="39"/>
      <c r="Q268" s="247"/>
      <c r="X268" s="246"/>
      <c r="Y268" s="268">
        <v>10</v>
      </c>
      <c r="Z268" s="269">
        <v>0</v>
      </c>
      <c r="AA268" s="269">
        <v>0</v>
      </c>
      <c r="AB268" s="269">
        <v>-500</v>
      </c>
      <c r="AC268" s="269">
        <v>-335.49876419999998</v>
      </c>
      <c r="AD268" s="269">
        <v>-500</v>
      </c>
      <c r="AE268" s="269">
        <v>-500</v>
      </c>
      <c r="AF268" s="269">
        <v>0</v>
      </c>
      <c r="AG268" s="269">
        <v>-271.64520739</v>
      </c>
      <c r="AH268" s="269">
        <v>-500</v>
      </c>
      <c r="AI268" s="269">
        <v>0</v>
      </c>
      <c r="AJ268" s="269">
        <v>-500</v>
      </c>
      <c r="AK268" s="269">
        <v>-500</v>
      </c>
      <c r="AL268" s="269">
        <v>0</v>
      </c>
      <c r="AM268" s="269">
        <v>0</v>
      </c>
      <c r="AN268" s="269">
        <v>0</v>
      </c>
      <c r="AO268" s="269">
        <v>0</v>
      </c>
      <c r="AP268" s="269">
        <v>-500</v>
      </c>
      <c r="AQ268" s="269">
        <v>-500</v>
      </c>
      <c r="AR268" s="269">
        <v>0</v>
      </c>
      <c r="AS268" s="269">
        <v>0</v>
      </c>
      <c r="AT268" s="269">
        <v>-500</v>
      </c>
      <c r="AU268" s="269">
        <v>0</v>
      </c>
      <c r="AV268" s="269">
        <v>-500</v>
      </c>
      <c r="AW268" s="269">
        <v>-500</v>
      </c>
      <c r="AX268" s="269">
        <v>0</v>
      </c>
      <c r="AY268" s="269">
        <v>0</v>
      </c>
      <c r="AZ268" s="269">
        <v>-500</v>
      </c>
      <c r="BA268" s="269">
        <v>0</v>
      </c>
      <c r="BB268" s="269">
        <v>0</v>
      </c>
      <c r="BC268" s="269">
        <v>0</v>
      </c>
      <c r="BD268" s="39"/>
      <c r="BE268" s="493">
        <f t="shared" si="453"/>
        <v>-220.23813238633332</v>
      </c>
      <c r="BF268" s="494">
        <f t="shared" si="454"/>
        <v>-235.96942755678569</v>
      </c>
      <c r="BG268" s="273">
        <f t="shared" si="491"/>
        <v>-771.64520739</v>
      </c>
      <c r="BH268" s="273">
        <f t="shared" si="492"/>
        <v>-5835.4987641999996</v>
      </c>
      <c r="BI268" s="274">
        <f t="shared" si="455"/>
        <v>-6607.1439715899996</v>
      </c>
      <c r="BJ268" s="275">
        <f t="shared" si="456"/>
        <v>0</v>
      </c>
      <c r="CG268" s="192"/>
      <c r="CH268" s="198">
        <v>10</v>
      </c>
      <c r="CI268" s="199">
        <f t="shared" si="457"/>
        <v>-69690.152584352123</v>
      </c>
      <c r="CJ268" s="199">
        <f t="shared" si="458"/>
        <v>-68696.970766173486</v>
      </c>
      <c r="CK268" s="199">
        <f t="shared" si="459"/>
        <v>-70309.792880658322</v>
      </c>
      <c r="CL268" s="199">
        <f t="shared" si="460"/>
        <v>-69375.531391525554</v>
      </c>
      <c r="CM268" s="199">
        <f t="shared" si="461"/>
        <v>-69774.126357200599</v>
      </c>
      <c r="CN268" s="199">
        <f t="shared" si="462"/>
        <v>-71775.34932449105</v>
      </c>
      <c r="CO268" s="199">
        <f t="shared" si="463"/>
        <v>-72184.83468381608</v>
      </c>
      <c r="CP268" s="199">
        <f t="shared" si="464"/>
        <v>-72442.391376495943</v>
      </c>
      <c r="CQ268" s="199">
        <f t="shared" si="465"/>
        <v>-72307.213490980779</v>
      </c>
      <c r="CR268" s="199">
        <f t="shared" si="466"/>
        <v>-73141.977617902157</v>
      </c>
      <c r="CS268" s="199">
        <f t="shared" si="467"/>
        <v>-72500.942048680183</v>
      </c>
      <c r="CT268" s="199">
        <f t="shared" si="468"/>
        <v>-74132.872550886736</v>
      </c>
      <c r="CU268" s="199">
        <f t="shared" si="469"/>
        <v>-73123.694665371571</v>
      </c>
      <c r="CV268" s="199">
        <f t="shared" si="470"/>
        <v>-73826.424642488288</v>
      </c>
      <c r="CW268" s="199">
        <f t="shared" si="471"/>
        <v>-74057.560248895606</v>
      </c>
      <c r="CX268" s="199">
        <f t="shared" si="472"/>
        <v>-74151.993781121579</v>
      </c>
      <c r="CY268" s="199">
        <f t="shared" si="473"/>
        <v>-74572.997713793797</v>
      </c>
      <c r="CZ268" s="199">
        <f t="shared" si="474"/>
        <v>-76016.888714106157</v>
      </c>
      <c r="DA268" s="199">
        <f t="shared" si="475"/>
        <v>-75326.474735519514</v>
      </c>
      <c r="DB268" s="199">
        <f t="shared" si="476"/>
        <v>-76383.115031825713</v>
      </c>
      <c r="DC268" s="199">
        <f t="shared" si="477"/>
        <v>-76997.271453943074</v>
      </c>
      <c r="DD268" s="199">
        <f t="shared" si="478"/>
        <v>-75599.836484230982</v>
      </c>
      <c r="DE268" s="199">
        <f t="shared" si="479"/>
        <v>-77212.227292924756</v>
      </c>
      <c r="DF268" s="199">
        <f t="shared" si="480"/>
        <v>-76203.049407409591</v>
      </c>
      <c r="DG268" s="199">
        <f t="shared" si="481"/>
        <v>-76739.020952032006</v>
      </c>
      <c r="DH268" s="199">
        <f t="shared" si="482"/>
        <v>-76805.831024797139</v>
      </c>
      <c r="DI268" s="199">
        <f t="shared" si="483"/>
        <v>-78056.56953566437</v>
      </c>
      <c r="DJ268" s="199">
        <f t="shared" si="484"/>
        <v>-77381.8670185019</v>
      </c>
      <c r="DK268" s="199">
        <f t="shared" si="485"/>
        <v>-77532.849960048668</v>
      </c>
      <c r="DL268" s="199">
        <f t="shared" si="486"/>
        <v>-78509.089985792365</v>
      </c>
      <c r="DM268" s="188"/>
      <c r="DN268" s="180"/>
    </row>
    <row r="269" spans="2:118" ht="15.4" x14ac:dyDescent="0.45">
      <c r="B269" s="246"/>
      <c r="C269" s="39" t="s">
        <v>156</v>
      </c>
      <c r="D269" s="320">
        <f>BI36</f>
        <v>-68117.424434680011</v>
      </c>
      <c r="E269" s="320">
        <f>BI66</f>
        <v>-62935.626863629994</v>
      </c>
      <c r="F269" s="320">
        <f>BI97</f>
        <v>-68343.796806789993</v>
      </c>
      <c r="G269" s="320">
        <f>BI128</f>
        <v>-56982.320673299997</v>
      </c>
      <c r="H269" s="320">
        <f>BI159</f>
        <v>-56601.084170410009</v>
      </c>
      <c r="I269" s="320">
        <f>BI190</f>
        <v>-67199.139028439997</v>
      </c>
      <c r="J269" s="320">
        <f>BI221</f>
        <v>-80517.328647790011</v>
      </c>
      <c r="K269" s="320">
        <f>BI252</f>
        <v>-71336.997818229996</v>
      </c>
      <c r="L269" s="320">
        <f>BI283</f>
        <v>-71045.980775500007</v>
      </c>
      <c r="M269" s="320">
        <f>BI314</f>
        <v>-79444.019696019997</v>
      </c>
      <c r="N269" s="320">
        <f>BI345</f>
        <v>-74171.292423299994</v>
      </c>
      <c r="O269" s="320">
        <f>BI376</f>
        <v>-75121.907102310011</v>
      </c>
      <c r="P269" s="39"/>
      <c r="Q269" s="247"/>
      <c r="X269" s="246"/>
      <c r="Y269" s="268">
        <v>11</v>
      </c>
      <c r="Z269" s="269">
        <v>0</v>
      </c>
      <c r="AA269" s="269">
        <v>0</v>
      </c>
      <c r="AB269" s="269">
        <v>-500</v>
      </c>
      <c r="AC269" s="269">
        <v>0</v>
      </c>
      <c r="AD269" s="269">
        <v>0</v>
      </c>
      <c r="AE269" s="269">
        <v>-271.64520739</v>
      </c>
      <c r="AF269" s="269">
        <v>-500</v>
      </c>
      <c r="AG269" s="269">
        <v>-500</v>
      </c>
      <c r="AH269" s="269">
        <v>-500</v>
      </c>
      <c r="AI269" s="269">
        <v>0</v>
      </c>
      <c r="AJ269" s="269">
        <v>-335.49876419999998</v>
      </c>
      <c r="AK269" s="269">
        <v>-271.64520739</v>
      </c>
      <c r="AL269" s="269">
        <v>0</v>
      </c>
      <c r="AM269" s="269">
        <v>0</v>
      </c>
      <c r="AN269" s="269">
        <v>-500</v>
      </c>
      <c r="AO269" s="269">
        <v>0</v>
      </c>
      <c r="AP269" s="269">
        <v>0</v>
      </c>
      <c r="AQ269" s="269">
        <v>-500</v>
      </c>
      <c r="AR269" s="269">
        <v>0</v>
      </c>
      <c r="AS269" s="269">
        <v>-500</v>
      </c>
      <c r="AT269" s="269">
        <v>-500</v>
      </c>
      <c r="AU269" s="269">
        <v>0</v>
      </c>
      <c r="AV269" s="269">
        <v>-500</v>
      </c>
      <c r="AW269" s="269">
        <v>0</v>
      </c>
      <c r="AX269" s="269">
        <v>0</v>
      </c>
      <c r="AY269" s="269">
        <v>0</v>
      </c>
      <c r="AZ269" s="269">
        <v>-500</v>
      </c>
      <c r="BA269" s="269">
        <v>0</v>
      </c>
      <c r="BB269" s="269">
        <v>0</v>
      </c>
      <c r="BC269" s="269">
        <v>0</v>
      </c>
      <c r="BD269" s="39"/>
      <c r="BE269" s="493">
        <f t="shared" si="453"/>
        <v>-195.95963929933333</v>
      </c>
      <c r="BF269" s="494">
        <f t="shared" si="454"/>
        <v>-209.95675639214284</v>
      </c>
      <c r="BG269" s="273">
        <f t="shared" si="491"/>
        <v>-2000</v>
      </c>
      <c r="BH269" s="273">
        <f t="shared" si="492"/>
        <v>-3878.7891789799996</v>
      </c>
      <c r="BI269" s="274">
        <f t="shared" si="455"/>
        <v>-5878.7891789799996</v>
      </c>
      <c r="BJ269" s="275">
        <f t="shared" si="456"/>
        <v>0</v>
      </c>
      <c r="CG269" s="192"/>
      <c r="CH269" s="198">
        <v>11</v>
      </c>
      <c r="CI269" s="199">
        <f t="shared" si="457"/>
        <v>-69690.152584352123</v>
      </c>
      <c r="CJ269" s="199">
        <f t="shared" si="458"/>
        <v>-68696.970766173486</v>
      </c>
      <c r="CK269" s="199">
        <f t="shared" si="459"/>
        <v>-69872.792880658322</v>
      </c>
      <c r="CL269" s="199">
        <f t="shared" si="460"/>
        <v>-69375.531391525554</v>
      </c>
      <c r="CM269" s="199">
        <f t="shared" si="461"/>
        <v>-69774.126357200599</v>
      </c>
      <c r="CN269" s="199">
        <f t="shared" si="462"/>
        <v>-71537.931413232189</v>
      </c>
      <c r="CO269" s="199">
        <f t="shared" si="463"/>
        <v>-71747.83468381608</v>
      </c>
      <c r="CP269" s="199">
        <f t="shared" si="464"/>
        <v>-72005.391376495943</v>
      </c>
      <c r="CQ269" s="199">
        <f t="shared" si="465"/>
        <v>-71870.213490980779</v>
      </c>
      <c r="CR269" s="199">
        <f t="shared" si="466"/>
        <v>-73141.977617902157</v>
      </c>
      <c r="CS269" s="199">
        <f t="shared" si="467"/>
        <v>-72207.716128769389</v>
      </c>
      <c r="CT269" s="199">
        <f t="shared" si="468"/>
        <v>-73895.454639627875</v>
      </c>
      <c r="CU269" s="199">
        <f t="shared" si="469"/>
        <v>-73123.694665371571</v>
      </c>
      <c r="CV269" s="199">
        <f t="shared" si="470"/>
        <v>-73826.424642488288</v>
      </c>
      <c r="CW269" s="199">
        <f t="shared" si="471"/>
        <v>-73620.560248895606</v>
      </c>
      <c r="CX269" s="199">
        <f t="shared" si="472"/>
        <v>-74151.993781121579</v>
      </c>
      <c r="CY269" s="199">
        <f t="shared" si="473"/>
        <v>-74572.997713793797</v>
      </c>
      <c r="CZ269" s="199">
        <f t="shared" si="474"/>
        <v>-75579.888714106157</v>
      </c>
      <c r="DA269" s="199">
        <f t="shared" si="475"/>
        <v>-75326.474735519514</v>
      </c>
      <c r="DB269" s="199">
        <f t="shared" si="476"/>
        <v>-75946.115031825713</v>
      </c>
      <c r="DC269" s="199">
        <f t="shared" si="477"/>
        <v>-76560.271453943074</v>
      </c>
      <c r="DD269" s="199">
        <f t="shared" si="478"/>
        <v>-75599.836484230982</v>
      </c>
      <c r="DE269" s="199">
        <f t="shared" si="479"/>
        <v>-76775.227292924756</v>
      </c>
      <c r="DF269" s="199">
        <f t="shared" si="480"/>
        <v>-76203.049407409591</v>
      </c>
      <c r="DG269" s="199">
        <f t="shared" si="481"/>
        <v>-76739.020952032006</v>
      </c>
      <c r="DH269" s="199">
        <f t="shared" si="482"/>
        <v>-76805.831024797139</v>
      </c>
      <c r="DI269" s="199">
        <f t="shared" si="483"/>
        <v>-77619.56953566437</v>
      </c>
      <c r="DJ269" s="199">
        <f t="shared" si="484"/>
        <v>-77381.8670185019</v>
      </c>
      <c r="DK269" s="199">
        <f t="shared" si="485"/>
        <v>-77532.849960048668</v>
      </c>
      <c r="DL269" s="199">
        <f t="shared" si="486"/>
        <v>-78509.089985792365</v>
      </c>
      <c r="DM269" s="188"/>
      <c r="DN269" s="180"/>
    </row>
    <row r="270" spans="2:118" ht="15.4" x14ac:dyDescent="0.45">
      <c r="B270" s="246"/>
      <c r="C270" s="39" t="s">
        <v>157</v>
      </c>
      <c r="D270" s="320">
        <f>BJ36</f>
        <v>59943.465947499993</v>
      </c>
      <c r="E270" s="320">
        <f>BJ66</f>
        <v>55383.351639999993</v>
      </c>
      <c r="F270" s="320">
        <f>BJ97</f>
        <v>60142.541189999982</v>
      </c>
      <c r="G270" s="320">
        <f>BJ128</f>
        <v>50130.158929999983</v>
      </c>
      <c r="H270" s="320">
        <f>BJ159</f>
        <v>49780.737332500001</v>
      </c>
      <c r="I270" s="320">
        <f>BJ190</f>
        <v>59177.742344999999</v>
      </c>
      <c r="J270" s="320">
        <f>BJ221</f>
        <v>70855.249209999994</v>
      </c>
      <c r="K270" s="320">
        <f>BJ252</f>
        <v>62776.558079999988</v>
      </c>
      <c r="L270" s="320">
        <f>BJ283</f>
        <v>62517.606429939988</v>
      </c>
      <c r="M270" s="320">
        <f>BJ314</f>
        <v>69871.093984999985</v>
      </c>
      <c r="N270" s="320">
        <f>BJ345</f>
        <v>63314.189549999988</v>
      </c>
      <c r="O270" s="320">
        <f>BJ376</f>
        <v>68106.326032499986</v>
      </c>
      <c r="P270" s="39"/>
      <c r="Q270" s="247"/>
      <c r="X270" s="246"/>
      <c r="Y270" s="268">
        <v>12</v>
      </c>
      <c r="Z270" s="269">
        <v>0</v>
      </c>
      <c r="AA270" s="269">
        <v>0</v>
      </c>
      <c r="AB270" s="269">
        <v>-500</v>
      </c>
      <c r="AC270" s="269">
        <v>0</v>
      </c>
      <c r="AD270" s="269">
        <v>0</v>
      </c>
      <c r="AE270" s="269">
        <v>-500</v>
      </c>
      <c r="AF270" s="269">
        <v>-500</v>
      </c>
      <c r="AG270" s="269">
        <v>-500</v>
      </c>
      <c r="AH270" s="269">
        <v>0</v>
      </c>
      <c r="AI270" s="269">
        <v>-500</v>
      </c>
      <c r="AJ270" s="269">
        <v>0</v>
      </c>
      <c r="AK270" s="269">
        <v>-500</v>
      </c>
      <c r="AL270" s="269">
        <v>0</v>
      </c>
      <c r="AM270" s="269">
        <v>0</v>
      </c>
      <c r="AN270" s="269">
        <v>0</v>
      </c>
      <c r="AO270" s="269">
        <v>0</v>
      </c>
      <c r="AP270" s="269">
        <v>-136.36363635999999</v>
      </c>
      <c r="AQ270" s="269">
        <v>-500</v>
      </c>
      <c r="AR270" s="269">
        <v>0</v>
      </c>
      <c r="AS270" s="269">
        <v>-500</v>
      </c>
      <c r="AT270" s="269">
        <v>-271.64520739</v>
      </c>
      <c r="AU270" s="269">
        <v>0</v>
      </c>
      <c r="AV270" s="269">
        <v>-500</v>
      </c>
      <c r="AW270" s="269">
        <v>0</v>
      </c>
      <c r="AX270" s="269">
        <v>0</v>
      </c>
      <c r="AY270" s="269">
        <v>0</v>
      </c>
      <c r="AZ270" s="269">
        <v>0</v>
      </c>
      <c r="BA270" s="269">
        <v>0</v>
      </c>
      <c r="BB270" s="269">
        <v>0</v>
      </c>
      <c r="BC270" s="269">
        <v>0</v>
      </c>
      <c r="BD270" s="39"/>
      <c r="BE270" s="493">
        <f t="shared" si="453"/>
        <v>-163.60029479166667</v>
      </c>
      <c r="BF270" s="494">
        <f t="shared" si="454"/>
        <v>-175.28603013392856</v>
      </c>
      <c r="BG270" s="273">
        <f t="shared" si="491"/>
        <v>-1271.64520739</v>
      </c>
      <c r="BH270" s="273">
        <f t="shared" si="492"/>
        <v>-3636.3636363599999</v>
      </c>
      <c r="BI270" s="274">
        <f t="shared" si="455"/>
        <v>-4908.0088437499999</v>
      </c>
      <c r="BJ270" s="275">
        <f t="shared" si="456"/>
        <v>0</v>
      </c>
      <c r="CG270" s="192"/>
      <c r="CH270" s="198">
        <v>12</v>
      </c>
      <c r="CI270" s="199">
        <f t="shared" si="457"/>
        <v>-69690.152584352123</v>
      </c>
      <c r="CJ270" s="199">
        <f t="shared" si="458"/>
        <v>-68696.970766173486</v>
      </c>
      <c r="CK270" s="199">
        <f t="shared" si="459"/>
        <v>-69435.792880658322</v>
      </c>
      <c r="CL270" s="199">
        <f t="shared" si="460"/>
        <v>-69375.531391525554</v>
      </c>
      <c r="CM270" s="199">
        <f t="shared" si="461"/>
        <v>-69774.126357200599</v>
      </c>
      <c r="CN270" s="199">
        <f t="shared" si="462"/>
        <v>-71100.931413232189</v>
      </c>
      <c r="CO270" s="199">
        <f t="shared" si="463"/>
        <v>-71310.83468381608</v>
      </c>
      <c r="CP270" s="199">
        <f t="shared" si="464"/>
        <v>-71568.391376495943</v>
      </c>
      <c r="CQ270" s="199">
        <f t="shared" si="465"/>
        <v>-71870.213490980779</v>
      </c>
      <c r="CR270" s="199">
        <f t="shared" si="466"/>
        <v>-72704.977617902157</v>
      </c>
      <c r="CS270" s="199">
        <f t="shared" si="467"/>
        <v>-72207.716128769389</v>
      </c>
      <c r="CT270" s="199">
        <f t="shared" si="468"/>
        <v>-73458.454639627875</v>
      </c>
      <c r="CU270" s="199">
        <f t="shared" si="469"/>
        <v>-73123.694665371571</v>
      </c>
      <c r="CV270" s="199">
        <f t="shared" si="470"/>
        <v>-73826.424642488288</v>
      </c>
      <c r="CW270" s="199">
        <f t="shared" si="471"/>
        <v>-73620.560248895606</v>
      </c>
      <c r="CX270" s="199">
        <f t="shared" si="472"/>
        <v>-74151.993781121579</v>
      </c>
      <c r="CY270" s="199">
        <f t="shared" si="473"/>
        <v>-74453.81589561516</v>
      </c>
      <c r="CZ270" s="199">
        <f t="shared" si="474"/>
        <v>-75142.888714106157</v>
      </c>
      <c r="DA270" s="199">
        <f t="shared" si="475"/>
        <v>-75326.474735519514</v>
      </c>
      <c r="DB270" s="199">
        <f t="shared" si="476"/>
        <v>-75509.115031825713</v>
      </c>
      <c r="DC270" s="199">
        <f t="shared" si="477"/>
        <v>-76322.853542684214</v>
      </c>
      <c r="DD270" s="199">
        <f t="shared" si="478"/>
        <v>-75599.836484230982</v>
      </c>
      <c r="DE270" s="199">
        <f t="shared" si="479"/>
        <v>-76338.227292924756</v>
      </c>
      <c r="DF270" s="199">
        <f t="shared" si="480"/>
        <v>-76203.049407409591</v>
      </c>
      <c r="DG270" s="199">
        <f t="shared" si="481"/>
        <v>-76739.020952032006</v>
      </c>
      <c r="DH270" s="199">
        <f t="shared" si="482"/>
        <v>-76805.831024797139</v>
      </c>
      <c r="DI270" s="199">
        <f t="shared" si="483"/>
        <v>-77619.56953566437</v>
      </c>
      <c r="DJ270" s="199">
        <f t="shared" si="484"/>
        <v>-77381.8670185019</v>
      </c>
      <c r="DK270" s="199">
        <f t="shared" si="485"/>
        <v>-77532.849960048668</v>
      </c>
      <c r="DL270" s="199">
        <f t="shared" si="486"/>
        <v>-78509.089985792365</v>
      </c>
      <c r="DM270" s="188"/>
      <c r="DN270" s="180"/>
    </row>
    <row r="271" spans="2:118" ht="15.4" x14ac:dyDescent="0.45">
      <c r="B271" s="246"/>
      <c r="C271" s="39" t="s">
        <v>167</v>
      </c>
      <c r="D271" s="320">
        <f>SUM(D269:D270)</f>
        <v>-8173.958487180018</v>
      </c>
      <c r="E271" s="320">
        <f t="shared" ref="E271:O271" si="493">SUM(E269:E270)</f>
        <v>-7552.2752236300003</v>
      </c>
      <c r="F271" s="320">
        <f t="shared" si="493"/>
        <v>-8201.2556167900111</v>
      </c>
      <c r="G271" s="320">
        <f t="shared" si="493"/>
        <v>-6852.1617433000138</v>
      </c>
      <c r="H271" s="320">
        <f t="shared" si="493"/>
        <v>-6820.3468379100086</v>
      </c>
      <c r="I271" s="320">
        <f t="shared" si="493"/>
        <v>-8021.396683439998</v>
      </c>
      <c r="J271" s="320">
        <f t="shared" si="493"/>
        <v>-9662.0794377900165</v>
      </c>
      <c r="K271" s="320">
        <f t="shared" si="493"/>
        <v>-8560.4397382300085</v>
      </c>
      <c r="L271" s="320">
        <f t="shared" si="493"/>
        <v>-8528.3743455600197</v>
      </c>
      <c r="M271" s="320">
        <f t="shared" si="493"/>
        <v>-9572.9257110200124</v>
      </c>
      <c r="N271" s="320">
        <f t="shared" si="493"/>
        <v>-10857.102873300006</v>
      </c>
      <c r="O271" s="320">
        <f t="shared" si="493"/>
        <v>-7015.5810698100249</v>
      </c>
      <c r="P271" s="39"/>
      <c r="Q271" s="247"/>
      <c r="X271" s="246"/>
      <c r="Y271" s="268">
        <v>13</v>
      </c>
      <c r="Z271" s="269">
        <v>0</v>
      </c>
      <c r="AA271" s="269">
        <v>0</v>
      </c>
      <c r="AB271" s="269">
        <v>-500</v>
      </c>
      <c r="AC271" s="269">
        <v>0</v>
      </c>
      <c r="AD271" s="269">
        <v>0</v>
      </c>
      <c r="AE271" s="269">
        <v>-500</v>
      </c>
      <c r="AF271" s="269">
        <v>-136.36363635999999</v>
      </c>
      <c r="AG271" s="269">
        <v>0</v>
      </c>
      <c r="AH271" s="269">
        <v>-500</v>
      </c>
      <c r="AI271" s="269">
        <v>-500</v>
      </c>
      <c r="AJ271" s="269">
        <v>0</v>
      </c>
      <c r="AK271" s="269">
        <v>-500</v>
      </c>
      <c r="AL271" s="269">
        <v>0</v>
      </c>
      <c r="AM271" s="269">
        <v>-500</v>
      </c>
      <c r="AN271" s="269">
        <v>0</v>
      </c>
      <c r="AO271" s="269">
        <v>-500</v>
      </c>
      <c r="AP271" s="269">
        <v>-500</v>
      </c>
      <c r="AQ271" s="269">
        <v>0</v>
      </c>
      <c r="AR271" s="269">
        <v>0</v>
      </c>
      <c r="AS271" s="269">
        <v>0</v>
      </c>
      <c r="AT271" s="269">
        <v>-500</v>
      </c>
      <c r="AU271" s="269">
        <v>0</v>
      </c>
      <c r="AV271" s="269">
        <v>-500</v>
      </c>
      <c r="AW271" s="269">
        <v>0</v>
      </c>
      <c r="AX271" s="269">
        <v>-268.39901135999997</v>
      </c>
      <c r="AY271" s="269">
        <v>0</v>
      </c>
      <c r="AZ271" s="269">
        <v>-500</v>
      </c>
      <c r="BA271" s="269">
        <v>0</v>
      </c>
      <c r="BB271" s="269">
        <v>0</v>
      </c>
      <c r="BC271" s="269">
        <v>-271.64520739</v>
      </c>
      <c r="BD271" s="39"/>
      <c r="BE271" s="493">
        <f t="shared" si="453"/>
        <v>-205.88026183700001</v>
      </c>
      <c r="BF271" s="494">
        <f t="shared" si="454"/>
        <v>-220.58599482535715</v>
      </c>
      <c r="BG271" s="273">
        <f t="shared" si="491"/>
        <v>-1136.3636363599999</v>
      </c>
      <c r="BH271" s="273">
        <f t="shared" si="492"/>
        <v>-5040.0442187500003</v>
      </c>
      <c r="BI271" s="274">
        <f t="shared" si="455"/>
        <v>-6176.4078551100001</v>
      </c>
      <c r="BJ271" s="275">
        <f t="shared" si="456"/>
        <v>0</v>
      </c>
      <c r="CG271" s="192"/>
      <c r="CH271" s="198">
        <v>13</v>
      </c>
      <c r="CI271" s="199">
        <f t="shared" si="457"/>
        <v>-69690.152584352123</v>
      </c>
      <c r="CJ271" s="199">
        <f t="shared" si="458"/>
        <v>-68696.970766173486</v>
      </c>
      <c r="CK271" s="199">
        <f t="shared" si="459"/>
        <v>-68998.792880658322</v>
      </c>
      <c r="CL271" s="199">
        <f t="shared" si="460"/>
        <v>-69375.531391525554</v>
      </c>
      <c r="CM271" s="199">
        <f t="shared" si="461"/>
        <v>-69774.126357200599</v>
      </c>
      <c r="CN271" s="199">
        <f t="shared" si="462"/>
        <v>-70663.931413232189</v>
      </c>
      <c r="CO271" s="199">
        <f t="shared" si="463"/>
        <v>-71191.652865637443</v>
      </c>
      <c r="CP271" s="199">
        <f t="shared" si="464"/>
        <v>-71568.391376495943</v>
      </c>
      <c r="CQ271" s="199">
        <f t="shared" si="465"/>
        <v>-71433.213490980779</v>
      </c>
      <c r="CR271" s="199">
        <f t="shared" si="466"/>
        <v>-72267.977617902157</v>
      </c>
      <c r="CS271" s="199">
        <f t="shared" si="467"/>
        <v>-72207.716128769389</v>
      </c>
      <c r="CT271" s="199">
        <f t="shared" si="468"/>
        <v>-73021.454639627875</v>
      </c>
      <c r="CU271" s="199">
        <f t="shared" si="469"/>
        <v>-73123.694665371571</v>
      </c>
      <c r="CV271" s="199">
        <f t="shared" si="470"/>
        <v>-73389.424642488288</v>
      </c>
      <c r="CW271" s="199">
        <f t="shared" si="471"/>
        <v>-73620.560248895606</v>
      </c>
      <c r="CX271" s="199">
        <f t="shared" si="472"/>
        <v>-73714.993781121579</v>
      </c>
      <c r="CY271" s="199">
        <f t="shared" si="473"/>
        <v>-74016.81589561516</v>
      </c>
      <c r="CZ271" s="199">
        <f t="shared" si="474"/>
        <v>-75142.888714106157</v>
      </c>
      <c r="DA271" s="199">
        <f t="shared" si="475"/>
        <v>-75326.474735519514</v>
      </c>
      <c r="DB271" s="199">
        <f t="shared" si="476"/>
        <v>-75509.115031825713</v>
      </c>
      <c r="DC271" s="199">
        <f t="shared" si="477"/>
        <v>-75885.853542684214</v>
      </c>
      <c r="DD271" s="199">
        <f t="shared" si="478"/>
        <v>-75599.836484230982</v>
      </c>
      <c r="DE271" s="199">
        <f t="shared" si="479"/>
        <v>-75901.227292924756</v>
      </c>
      <c r="DF271" s="199">
        <f t="shared" si="480"/>
        <v>-76203.049407409591</v>
      </c>
      <c r="DG271" s="199">
        <f t="shared" si="481"/>
        <v>-76504.440216103365</v>
      </c>
      <c r="DH271" s="199">
        <f t="shared" si="482"/>
        <v>-76805.831024797139</v>
      </c>
      <c r="DI271" s="199">
        <f t="shared" si="483"/>
        <v>-77182.56953566437</v>
      </c>
      <c r="DJ271" s="199">
        <f t="shared" si="484"/>
        <v>-77381.8670185019</v>
      </c>
      <c r="DK271" s="199">
        <f t="shared" si="485"/>
        <v>-77532.849960048668</v>
      </c>
      <c r="DL271" s="199">
        <f t="shared" si="486"/>
        <v>-78271.672074533504</v>
      </c>
      <c r="DM271" s="188"/>
      <c r="DN271" s="180"/>
    </row>
    <row r="272" spans="2:118" ht="15.4" x14ac:dyDescent="0.45">
      <c r="B272" s="246"/>
      <c r="C272" s="321" t="s">
        <v>168</v>
      </c>
      <c r="D272" s="324">
        <f t="shared" ref="D272:O272" si="494">IFERROR(-D270/D269,"N/A")</f>
        <v>0.8800019443627336</v>
      </c>
      <c r="E272" s="324">
        <f t="shared" si="494"/>
        <v>0.88000000000008893</v>
      </c>
      <c r="F272" s="324">
        <f t="shared" si="494"/>
        <v>0.88000000000036271</v>
      </c>
      <c r="G272" s="324">
        <f t="shared" si="494"/>
        <v>0.87974933870128058</v>
      </c>
      <c r="H272" s="324">
        <f t="shared" si="494"/>
        <v>0.87950148061871303</v>
      </c>
      <c r="I272" s="324">
        <f t="shared" si="494"/>
        <v>0.88063244857876555</v>
      </c>
      <c r="J272" s="324">
        <f t="shared" si="494"/>
        <v>0.87999999999931422</v>
      </c>
      <c r="K272" s="324">
        <f t="shared" si="494"/>
        <v>0.87999999999940548</v>
      </c>
      <c r="L272" s="324">
        <f t="shared" si="494"/>
        <v>0.87995979149743819</v>
      </c>
      <c r="M272" s="324">
        <f t="shared" si="494"/>
        <v>0.87950099016075345</v>
      </c>
      <c r="N272" s="324">
        <f t="shared" si="494"/>
        <v>0.85362122569824084</v>
      </c>
      <c r="O272" s="324">
        <f t="shared" si="494"/>
        <v>0.90661071662816861</v>
      </c>
      <c r="P272" s="39"/>
      <c r="Q272" s="247"/>
      <c r="X272" s="246"/>
      <c r="Y272" s="268">
        <v>14</v>
      </c>
      <c r="Z272" s="269">
        <v>0</v>
      </c>
      <c r="AA272" s="269">
        <v>0</v>
      </c>
      <c r="AB272" s="269">
        <v>0</v>
      </c>
      <c r="AC272" s="269">
        <v>0</v>
      </c>
      <c r="AD272" s="269">
        <v>0</v>
      </c>
      <c r="AE272" s="269">
        <v>-500</v>
      </c>
      <c r="AF272" s="269">
        <v>-500</v>
      </c>
      <c r="AG272" s="269">
        <v>-500</v>
      </c>
      <c r="AH272" s="269">
        <v>0</v>
      </c>
      <c r="AI272" s="269">
        <v>-500</v>
      </c>
      <c r="AJ272" s="269">
        <v>0</v>
      </c>
      <c r="AK272" s="269">
        <v>-500</v>
      </c>
      <c r="AL272" s="269">
        <v>0</v>
      </c>
      <c r="AM272" s="269">
        <v>0</v>
      </c>
      <c r="AN272" s="269">
        <v>0</v>
      </c>
      <c r="AO272" s="269">
        <v>0</v>
      </c>
      <c r="AP272" s="269">
        <v>0</v>
      </c>
      <c r="AQ272" s="269">
        <v>-500</v>
      </c>
      <c r="AR272" s="269">
        <v>-136.36363635999999</v>
      </c>
      <c r="AS272" s="269">
        <v>0</v>
      </c>
      <c r="AT272" s="269">
        <v>-500</v>
      </c>
      <c r="AU272" s="269">
        <v>0</v>
      </c>
      <c r="AV272" s="269">
        <v>0</v>
      </c>
      <c r="AW272" s="269">
        <v>0</v>
      </c>
      <c r="AX272" s="269">
        <v>0</v>
      </c>
      <c r="AY272" s="269">
        <v>0</v>
      </c>
      <c r="AZ272" s="269">
        <v>0</v>
      </c>
      <c r="BA272" s="269">
        <v>0</v>
      </c>
      <c r="BB272" s="269">
        <v>0</v>
      </c>
      <c r="BC272" s="269">
        <v>0</v>
      </c>
      <c r="BD272" s="39"/>
      <c r="BE272" s="493">
        <f t="shared" si="453"/>
        <v>-121.212121212</v>
      </c>
      <c r="BF272" s="494">
        <f t="shared" si="454"/>
        <v>-129.87012987</v>
      </c>
      <c r="BG272" s="273">
        <f t="shared" si="491"/>
        <v>-1500</v>
      </c>
      <c r="BH272" s="273">
        <f t="shared" si="492"/>
        <v>-2136.3636363599999</v>
      </c>
      <c r="BI272" s="274">
        <f t="shared" si="455"/>
        <v>-3636.3636363599999</v>
      </c>
      <c r="BJ272" s="275">
        <f t="shared" si="456"/>
        <v>0</v>
      </c>
      <c r="CG272" s="192"/>
      <c r="CH272" s="198">
        <v>14</v>
      </c>
      <c r="CI272" s="199">
        <f t="shared" si="457"/>
        <v>-69690.152584352123</v>
      </c>
      <c r="CJ272" s="199">
        <f t="shared" si="458"/>
        <v>-68696.970766173486</v>
      </c>
      <c r="CK272" s="199">
        <f t="shared" si="459"/>
        <v>-68998.792880658322</v>
      </c>
      <c r="CL272" s="199">
        <f t="shared" si="460"/>
        <v>-69375.531391525554</v>
      </c>
      <c r="CM272" s="199">
        <f t="shared" si="461"/>
        <v>-69774.126357200599</v>
      </c>
      <c r="CN272" s="199">
        <f t="shared" si="462"/>
        <v>-70226.931413232189</v>
      </c>
      <c r="CO272" s="199">
        <f t="shared" si="463"/>
        <v>-70754.652865637443</v>
      </c>
      <c r="CP272" s="199">
        <f t="shared" si="464"/>
        <v>-71131.391376495943</v>
      </c>
      <c r="CQ272" s="199">
        <f t="shared" si="465"/>
        <v>-71433.213490980779</v>
      </c>
      <c r="CR272" s="199">
        <f t="shared" si="466"/>
        <v>-71830.977617902157</v>
      </c>
      <c r="CS272" s="199">
        <f t="shared" si="467"/>
        <v>-72207.716128769389</v>
      </c>
      <c r="CT272" s="199">
        <f t="shared" si="468"/>
        <v>-72584.454639627875</v>
      </c>
      <c r="CU272" s="199">
        <f t="shared" si="469"/>
        <v>-73123.694665371571</v>
      </c>
      <c r="CV272" s="199">
        <f t="shared" si="470"/>
        <v>-73389.424642488288</v>
      </c>
      <c r="CW272" s="199">
        <f t="shared" si="471"/>
        <v>-73620.560248895606</v>
      </c>
      <c r="CX272" s="199">
        <f t="shared" si="472"/>
        <v>-73714.993781121579</v>
      </c>
      <c r="CY272" s="199">
        <f t="shared" si="473"/>
        <v>-74016.81589561516</v>
      </c>
      <c r="CZ272" s="199">
        <f t="shared" si="474"/>
        <v>-74705.888714106157</v>
      </c>
      <c r="DA272" s="199">
        <f t="shared" si="475"/>
        <v>-75207.292917340877</v>
      </c>
      <c r="DB272" s="199">
        <f t="shared" si="476"/>
        <v>-75509.115031825713</v>
      </c>
      <c r="DC272" s="199">
        <f t="shared" si="477"/>
        <v>-75448.853542684214</v>
      </c>
      <c r="DD272" s="199">
        <f t="shared" si="478"/>
        <v>-75599.836484230982</v>
      </c>
      <c r="DE272" s="199">
        <f t="shared" si="479"/>
        <v>-75901.227292924756</v>
      </c>
      <c r="DF272" s="199">
        <f t="shared" si="480"/>
        <v>-76203.049407409591</v>
      </c>
      <c r="DG272" s="199">
        <f t="shared" si="481"/>
        <v>-76504.440216103365</v>
      </c>
      <c r="DH272" s="199">
        <f t="shared" si="482"/>
        <v>-76805.831024797139</v>
      </c>
      <c r="DI272" s="199">
        <f t="shared" si="483"/>
        <v>-77182.56953566437</v>
      </c>
      <c r="DJ272" s="199">
        <f t="shared" si="484"/>
        <v>-77381.8670185019</v>
      </c>
      <c r="DK272" s="199">
        <f t="shared" si="485"/>
        <v>-77532.849960048668</v>
      </c>
      <c r="DL272" s="199">
        <f t="shared" si="486"/>
        <v>-78271.672074533504</v>
      </c>
      <c r="DM272" s="188"/>
      <c r="DN272" s="180"/>
    </row>
    <row r="273" spans="2:118" ht="15.4" x14ac:dyDescent="0.45">
      <c r="B273" s="246"/>
      <c r="C273" s="314"/>
      <c r="D273" s="323"/>
      <c r="E273" s="323"/>
      <c r="F273" s="323"/>
      <c r="G273" s="323"/>
      <c r="H273" s="323"/>
      <c r="I273" s="323"/>
      <c r="J273" s="323"/>
      <c r="K273" s="323"/>
      <c r="L273" s="323"/>
      <c r="M273" s="323"/>
      <c r="N273" s="323"/>
      <c r="O273" s="324">
        <f>IFERROR(-SUM(D270:O270)/SUM(D269:O269),"N/A")</f>
        <v>0.88000015922360419</v>
      </c>
      <c r="P273" s="39"/>
      <c r="Q273" s="247"/>
      <c r="X273" s="246"/>
      <c r="Y273" s="268">
        <v>15</v>
      </c>
      <c r="Z273" s="269">
        <v>0</v>
      </c>
      <c r="AA273" s="269">
        <v>0</v>
      </c>
      <c r="AB273" s="269">
        <v>0</v>
      </c>
      <c r="AC273" s="269">
        <v>0</v>
      </c>
      <c r="AD273" s="269">
        <v>0</v>
      </c>
      <c r="AE273" s="269">
        <v>0</v>
      </c>
      <c r="AF273" s="269">
        <v>0</v>
      </c>
      <c r="AG273" s="269">
        <v>0</v>
      </c>
      <c r="AH273" s="269">
        <v>0</v>
      </c>
      <c r="AI273" s="269">
        <v>0</v>
      </c>
      <c r="AJ273" s="269">
        <v>0</v>
      </c>
      <c r="AK273" s="269">
        <v>0</v>
      </c>
      <c r="AL273" s="269">
        <v>0</v>
      </c>
      <c r="AM273" s="269">
        <v>0</v>
      </c>
      <c r="AN273" s="269">
        <v>-237.28670739</v>
      </c>
      <c r="AO273" s="269">
        <v>0</v>
      </c>
      <c r="AP273" s="269">
        <v>0</v>
      </c>
      <c r="AQ273" s="269">
        <v>-271.64520739</v>
      </c>
      <c r="AR273" s="269">
        <v>-500</v>
      </c>
      <c r="AS273" s="269">
        <v>-500</v>
      </c>
      <c r="AT273" s="269">
        <v>0</v>
      </c>
      <c r="AU273" s="269">
        <v>0</v>
      </c>
      <c r="AV273" s="269">
        <v>0</v>
      </c>
      <c r="AW273" s="269">
        <v>0</v>
      </c>
      <c r="AX273" s="269">
        <v>0</v>
      </c>
      <c r="AY273" s="269">
        <v>0</v>
      </c>
      <c r="AZ273" s="269">
        <v>0</v>
      </c>
      <c r="BA273" s="269">
        <v>496.19112999999999</v>
      </c>
      <c r="BB273" s="269">
        <v>0</v>
      </c>
      <c r="BC273" s="269">
        <v>-500</v>
      </c>
      <c r="BD273" s="39"/>
      <c r="BE273" s="493">
        <f t="shared" si="453"/>
        <v>-50.424692825999998</v>
      </c>
      <c r="BF273" s="494">
        <f t="shared" si="454"/>
        <v>-54.026456599285716</v>
      </c>
      <c r="BG273" s="273">
        <f t="shared" si="491"/>
        <v>258.90442260999998</v>
      </c>
      <c r="BH273" s="273">
        <f t="shared" si="492"/>
        <v>-1771.64520739</v>
      </c>
      <c r="BI273" s="274">
        <f t="shared" si="455"/>
        <v>-2008.9319147799999</v>
      </c>
      <c r="BJ273" s="275">
        <f t="shared" si="456"/>
        <v>496.19112999999999</v>
      </c>
      <c r="CG273" s="192"/>
      <c r="CH273" s="198">
        <v>15</v>
      </c>
      <c r="CI273" s="199">
        <f t="shared" si="457"/>
        <v>-69690.152584352123</v>
      </c>
      <c r="CJ273" s="199">
        <f t="shared" si="458"/>
        <v>-68696.970766173486</v>
      </c>
      <c r="CK273" s="199">
        <f t="shared" si="459"/>
        <v>-68998.792880658322</v>
      </c>
      <c r="CL273" s="199">
        <f t="shared" si="460"/>
        <v>-69375.531391525554</v>
      </c>
      <c r="CM273" s="199">
        <f t="shared" si="461"/>
        <v>-69774.126357200599</v>
      </c>
      <c r="CN273" s="199">
        <f t="shared" si="462"/>
        <v>-70226.931413232189</v>
      </c>
      <c r="CO273" s="199">
        <f t="shared" si="463"/>
        <v>-70754.652865637443</v>
      </c>
      <c r="CP273" s="199">
        <f t="shared" si="464"/>
        <v>-71131.391376495943</v>
      </c>
      <c r="CQ273" s="199">
        <f t="shared" si="465"/>
        <v>-71433.213490980779</v>
      </c>
      <c r="CR273" s="199">
        <f t="shared" si="466"/>
        <v>-71830.977617902157</v>
      </c>
      <c r="CS273" s="199">
        <f t="shared" si="467"/>
        <v>-72207.716128769389</v>
      </c>
      <c r="CT273" s="199">
        <f t="shared" si="468"/>
        <v>-72584.454639627875</v>
      </c>
      <c r="CU273" s="199">
        <f t="shared" si="469"/>
        <v>-73123.694665371571</v>
      </c>
      <c r="CV273" s="199">
        <f t="shared" si="470"/>
        <v>-73389.424642488288</v>
      </c>
      <c r="CW273" s="199">
        <f t="shared" si="471"/>
        <v>-73413.171666636743</v>
      </c>
      <c r="CX273" s="199">
        <f t="shared" si="472"/>
        <v>-73714.993781121579</v>
      </c>
      <c r="CY273" s="199">
        <f t="shared" si="473"/>
        <v>-74016.81589561516</v>
      </c>
      <c r="CZ273" s="199">
        <f t="shared" si="474"/>
        <v>-74468.470802847296</v>
      </c>
      <c r="DA273" s="199">
        <f t="shared" si="475"/>
        <v>-74770.292917340877</v>
      </c>
      <c r="DB273" s="199">
        <f t="shared" si="476"/>
        <v>-75072.115031825713</v>
      </c>
      <c r="DC273" s="199">
        <f t="shared" si="477"/>
        <v>-75448.853542684214</v>
      </c>
      <c r="DD273" s="199">
        <f t="shared" si="478"/>
        <v>-75599.836484230982</v>
      </c>
      <c r="DE273" s="199">
        <f t="shared" si="479"/>
        <v>-75901.227292924756</v>
      </c>
      <c r="DF273" s="199">
        <f t="shared" si="480"/>
        <v>-76203.049407409591</v>
      </c>
      <c r="DG273" s="199">
        <f t="shared" si="481"/>
        <v>-76504.440216103365</v>
      </c>
      <c r="DH273" s="199">
        <f t="shared" si="482"/>
        <v>-76805.831024797139</v>
      </c>
      <c r="DI273" s="199">
        <f t="shared" si="483"/>
        <v>-77182.56953566437</v>
      </c>
      <c r="DJ273" s="199">
        <f t="shared" si="484"/>
        <v>-77949.591423536229</v>
      </c>
      <c r="DK273" s="199">
        <f t="shared" si="485"/>
        <v>-77532.849960048668</v>
      </c>
      <c r="DL273" s="199">
        <f t="shared" si="486"/>
        <v>-77834.672074533504</v>
      </c>
      <c r="DM273" s="188"/>
      <c r="DN273" s="180"/>
    </row>
    <row r="274" spans="2:118" ht="15.4" x14ac:dyDescent="0.45">
      <c r="B274" s="246"/>
      <c r="C274" s="314"/>
      <c r="D274" s="323"/>
      <c r="E274" s="323"/>
      <c r="F274" s="323"/>
      <c r="G274" s="323"/>
      <c r="H274" s="323"/>
      <c r="I274" s="323"/>
      <c r="J274" s="323"/>
      <c r="K274" s="323"/>
      <c r="L274" s="323"/>
      <c r="M274" s="323"/>
      <c r="N274" s="323"/>
      <c r="O274" s="323"/>
      <c r="P274" s="39"/>
      <c r="Q274" s="247"/>
      <c r="X274" s="246"/>
      <c r="Y274" s="268">
        <v>16</v>
      </c>
      <c r="Z274" s="269">
        <v>0</v>
      </c>
      <c r="AA274" s="269">
        <v>0</v>
      </c>
      <c r="AB274" s="269">
        <v>0</v>
      </c>
      <c r="AC274" s="269">
        <v>0</v>
      </c>
      <c r="AD274" s="269">
        <v>0</v>
      </c>
      <c r="AE274" s="269">
        <v>0</v>
      </c>
      <c r="AF274" s="269">
        <v>0</v>
      </c>
      <c r="AG274" s="269">
        <v>0</v>
      </c>
      <c r="AH274" s="269">
        <v>0</v>
      </c>
      <c r="AI274" s="269">
        <v>0</v>
      </c>
      <c r="AJ274" s="269">
        <v>0</v>
      </c>
      <c r="AK274" s="269">
        <v>0</v>
      </c>
      <c r="AL274" s="269">
        <v>0</v>
      </c>
      <c r="AM274" s="269">
        <v>0</v>
      </c>
      <c r="AN274" s="269">
        <v>0</v>
      </c>
      <c r="AO274" s="269">
        <v>0</v>
      </c>
      <c r="AP274" s="269">
        <v>0</v>
      </c>
      <c r="AQ274" s="269">
        <v>0</v>
      </c>
      <c r="AR274" s="269">
        <v>0</v>
      </c>
      <c r="AS274" s="269">
        <v>0</v>
      </c>
      <c r="AT274" s="269">
        <v>496.19112999999999</v>
      </c>
      <c r="AU274" s="269">
        <v>0</v>
      </c>
      <c r="AV274" s="269">
        <v>0</v>
      </c>
      <c r="AW274" s="269">
        <v>0</v>
      </c>
      <c r="AX274" s="269">
        <v>0</v>
      </c>
      <c r="AY274" s="269">
        <v>0</v>
      </c>
      <c r="AZ274" s="269">
        <v>0</v>
      </c>
      <c r="BA274" s="269">
        <v>7.6177400000000004</v>
      </c>
      <c r="BB274" s="269">
        <v>0</v>
      </c>
      <c r="BC274" s="269">
        <v>0</v>
      </c>
      <c r="BD274" s="39"/>
      <c r="BE274" s="493">
        <f t="shared" si="453"/>
        <v>16.793628999999999</v>
      </c>
      <c r="BF274" s="494">
        <f t="shared" si="454"/>
        <v>17.99317392857143</v>
      </c>
      <c r="BG274" s="273">
        <f t="shared" si="491"/>
        <v>503.80887000000001</v>
      </c>
      <c r="BH274" s="273">
        <f t="shared" si="492"/>
        <v>0</v>
      </c>
      <c r="BI274" s="274">
        <f t="shared" si="455"/>
        <v>0</v>
      </c>
      <c r="BJ274" s="275">
        <f t="shared" si="456"/>
        <v>503.80887000000001</v>
      </c>
      <c r="CG274" s="192"/>
      <c r="CH274" s="198">
        <v>16</v>
      </c>
      <c r="CI274" s="199">
        <f t="shared" si="457"/>
        <v>-69690.152584352123</v>
      </c>
      <c r="CJ274" s="199">
        <f t="shared" si="458"/>
        <v>-68696.970766173486</v>
      </c>
      <c r="CK274" s="199">
        <f t="shared" si="459"/>
        <v>-68998.792880658322</v>
      </c>
      <c r="CL274" s="199">
        <f t="shared" si="460"/>
        <v>-69375.531391525554</v>
      </c>
      <c r="CM274" s="199">
        <f t="shared" si="461"/>
        <v>-69774.126357200599</v>
      </c>
      <c r="CN274" s="199">
        <f t="shared" si="462"/>
        <v>-70226.931413232189</v>
      </c>
      <c r="CO274" s="199">
        <f t="shared" si="463"/>
        <v>-70754.652865637443</v>
      </c>
      <c r="CP274" s="199">
        <f t="shared" si="464"/>
        <v>-71131.391376495943</v>
      </c>
      <c r="CQ274" s="199">
        <f t="shared" si="465"/>
        <v>-71433.213490980779</v>
      </c>
      <c r="CR274" s="199">
        <f t="shared" si="466"/>
        <v>-71830.977617902157</v>
      </c>
      <c r="CS274" s="199">
        <f t="shared" si="467"/>
        <v>-72207.716128769389</v>
      </c>
      <c r="CT274" s="199">
        <f t="shared" si="468"/>
        <v>-72584.454639627875</v>
      </c>
      <c r="CU274" s="199">
        <f t="shared" si="469"/>
        <v>-73123.694665371571</v>
      </c>
      <c r="CV274" s="199">
        <f t="shared" si="470"/>
        <v>-73389.424642488288</v>
      </c>
      <c r="CW274" s="199">
        <f t="shared" si="471"/>
        <v>-73413.171666636743</v>
      </c>
      <c r="CX274" s="199">
        <f t="shared" si="472"/>
        <v>-73714.993781121579</v>
      </c>
      <c r="CY274" s="199">
        <f t="shared" si="473"/>
        <v>-74016.81589561516</v>
      </c>
      <c r="CZ274" s="199">
        <f t="shared" si="474"/>
        <v>-74468.470802847296</v>
      </c>
      <c r="DA274" s="199">
        <f t="shared" si="475"/>
        <v>-74770.292917340877</v>
      </c>
      <c r="DB274" s="199">
        <f t="shared" si="476"/>
        <v>-75072.115031825713</v>
      </c>
      <c r="DC274" s="199">
        <f t="shared" si="477"/>
        <v>-76016.577947718542</v>
      </c>
      <c r="DD274" s="199">
        <f t="shared" si="478"/>
        <v>-75599.836484230982</v>
      </c>
      <c r="DE274" s="199">
        <f t="shared" si="479"/>
        <v>-75901.227292924756</v>
      </c>
      <c r="DF274" s="199">
        <f t="shared" si="480"/>
        <v>-76203.049407409591</v>
      </c>
      <c r="DG274" s="199">
        <f t="shared" si="481"/>
        <v>-76504.440216103365</v>
      </c>
      <c r="DH274" s="199">
        <f t="shared" si="482"/>
        <v>-76805.831024797139</v>
      </c>
      <c r="DI274" s="199">
        <f t="shared" si="483"/>
        <v>-77182.56953566437</v>
      </c>
      <c r="DJ274" s="199">
        <f t="shared" si="484"/>
        <v>-77958.307373192976</v>
      </c>
      <c r="DK274" s="199">
        <f t="shared" si="485"/>
        <v>-77532.849960048668</v>
      </c>
      <c r="DL274" s="199">
        <f t="shared" si="486"/>
        <v>-77834.672074533504</v>
      </c>
      <c r="DM274" s="188"/>
      <c r="DN274" s="180"/>
    </row>
    <row r="275" spans="2:118" ht="15.4" x14ac:dyDescent="0.45">
      <c r="B275" s="246"/>
      <c r="C275" s="311" t="s">
        <v>169</v>
      </c>
      <c r="D275" s="58"/>
      <c r="E275" s="58"/>
      <c r="F275" s="58"/>
      <c r="G275" s="58"/>
      <c r="H275" s="58"/>
      <c r="I275" s="58"/>
      <c r="J275" s="58"/>
      <c r="K275" s="323"/>
      <c r="L275" s="323"/>
      <c r="M275" s="323"/>
      <c r="N275" s="323"/>
      <c r="O275" s="323"/>
      <c r="P275" s="39"/>
      <c r="Q275" s="247"/>
      <c r="X275" s="246"/>
      <c r="Y275" s="268">
        <v>17</v>
      </c>
      <c r="Z275" s="269">
        <v>0</v>
      </c>
      <c r="AA275" s="269">
        <v>500</v>
      </c>
      <c r="AB275" s="269">
        <v>500</v>
      </c>
      <c r="AC275" s="269">
        <v>500</v>
      </c>
      <c r="AD275" s="269">
        <v>500</v>
      </c>
      <c r="AE275" s="269">
        <v>283.09213249999999</v>
      </c>
      <c r="AF275" s="269">
        <v>0</v>
      </c>
      <c r="AG275" s="269">
        <v>500</v>
      </c>
      <c r="AH275" s="269">
        <v>500</v>
      </c>
      <c r="AI275" s="269">
        <v>500</v>
      </c>
      <c r="AJ275" s="269">
        <v>500</v>
      </c>
      <c r="AK275" s="269">
        <v>500</v>
      </c>
      <c r="AL275" s="269">
        <v>0</v>
      </c>
      <c r="AM275" s="269">
        <v>0</v>
      </c>
      <c r="AN275" s="269">
        <v>500</v>
      </c>
      <c r="AO275" s="269">
        <v>500</v>
      </c>
      <c r="AP275" s="269">
        <v>500</v>
      </c>
      <c r="AQ275" s="269">
        <v>500</v>
      </c>
      <c r="AR275" s="269">
        <v>500</v>
      </c>
      <c r="AS275" s="269">
        <v>0</v>
      </c>
      <c r="AT275" s="269">
        <v>496.19112999999999</v>
      </c>
      <c r="AU275" s="269">
        <v>500</v>
      </c>
      <c r="AV275" s="269">
        <v>500</v>
      </c>
      <c r="AW275" s="269">
        <v>500</v>
      </c>
      <c r="AX275" s="269">
        <v>500</v>
      </c>
      <c r="AY275" s="269">
        <v>500</v>
      </c>
      <c r="AZ275" s="269">
        <v>496.19112999999999</v>
      </c>
      <c r="BA275" s="269">
        <v>0</v>
      </c>
      <c r="BB275" s="269">
        <v>500</v>
      </c>
      <c r="BC275" s="269">
        <v>500</v>
      </c>
      <c r="BD275" s="39"/>
      <c r="BE275" s="493">
        <f t="shared" si="453"/>
        <v>392.51581308333334</v>
      </c>
      <c r="BF275" s="494">
        <f t="shared" si="454"/>
        <v>420.55265687500003</v>
      </c>
      <c r="BG275" s="273">
        <f t="shared" si="491"/>
        <v>2496.1911300000002</v>
      </c>
      <c r="BH275" s="273">
        <f t="shared" si="492"/>
        <v>9279.283262500001</v>
      </c>
      <c r="BI275" s="274">
        <f t="shared" si="455"/>
        <v>0</v>
      </c>
      <c r="BJ275" s="275">
        <f t="shared" si="456"/>
        <v>11775.4743925</v>
      </c>
      <c r="CG275" s="192"/>
      <c r="CH275" s="198">
        <v>17</v>
      </c>
      <c r="CI275" s="199">
        <f t="shared" si="457"/>
        <v>-69690.152584352123</v>
      </c>
      <c r="CJ275" s="199">
        <f t="shared" si="458"/>
        <v>-69269.053146036182</v>
      </c>
      <c r="CK275" s="199">
        <f t="shared" si="459"/>
        <v>-69570.875260521017</v>
      </c>
      <c r="CL275" s="199">
        <f t="shared" si="460"/>
        <v>-69947.613771388249</v>
      </c>
      <c r="CM275" s="199">
        <f t="shared" si="461"/>
        <v>-70346.208737063294</v>
      </c>
      <c r="CN275" s="199">
        <f t="shared" si="462"/>
        <v>-70550.835454994201</v>
      </c>
      <c r="CO275" s="199">
        <f t="shared" si="463"/>
        <v>-70754.652865637443</v>
      </c>
      <c r="CP275" s="199">
        <f t="shared" si="464"/>
        <v>-71703.473756358639</v>
      </c>
      <c r="CQ275" s="199">
        <f t="shared" si="465"/>
        <v>-72005.295870843474</v>
      </c>
      <c r="CR275" s="199">
        <f t="shared" si="466"/>
        <v>-72403.059997764853</v>
      </c>
      <c r="CS275" s="199">
        <f t="shared" si="467"/>
        <v>-72779.798508632084</v>
      </c>
      <c r="CT275" s="199">
        <f t="shared" si="468"/>
        <v>-73156.53701949057</v>
      </c>
      <c r="CU275" s="199">
        <f t="shared" si="469"/>
        <v>-73123.694665371571</v>
      </c>
      <c r="CV275" s="199">
        <f t="shared" si="470"/>
        <v>-73389.424642488288</v>
      </c>
      <c r="CW275" s="199">
        <f t="shared" si="471"/>
        <v>-73985.254046499438</v>
      </c>
      <c r="CX275" s="199">
        <f t="shared" si="472"/>
        <v>-74287.076160984274</v>
      </c>
      <c r="CY275" s="199">
        <f t="shared" si="473"/>
        <v>-74588.898275477855</v>
      </c>
      <c r="CZ275" s="199">
        <f t="shared" si="474"/>
        <v>-75040.553182709991</v>
      </c>
      <c r="DA275" s="199">
        <f t="shared" si="475"/>
        <v>-75342.375297203573</v>
      </c>
      <c r="DB275" s="199">
        <f t="shared" si="476"/>
        <v>-75072.115031825713</v>
      </c>
      <c r="DC275" s="199">
        <f t="shared" si="477"/>
        <v>-76584.302352752871</v>
      </c>
      <c r="DD275" s="199">
        <f t="shared" si="478"/>
        <v>-76171.918864093677</v>
      </c>
      <c r="DE275" s="199">
        <f t="shared" si="479"/>
        <v>-76473.309672787451</v>
      </c>
      <c r="DF275" s="199">
        <f t="shared" si="480"/>
        <v>-76775.131787272287</v>
      </c>
      <c r="DG275" s="199">
        <f t="shared" si="481"/>
        <v>-77076.52259596606</v>
      </c>
      <c r="DH275" s="199">
        <f t="shared" si="482"/>
        <v>-77377.913404659834</v>
      </c>
      <c r="DI275" s="199">
        <f t="shared" si="483"/>
        <v>-77750.293940698699</v>
      </c>
      <c r="DJ275" s="199">
        <f t="shared" si="484"/>
        <v>-77958.307373192976</v>
      </c>
      <c r="DK275" s="199">
        <f t="shared" si="485"/>
        <v>-78104.932339911364</v>
      </c>
      <c r="DL275" s="199">
        <f t="shared" si="486"/>
        <v>-78406.754454396199</v>
      </c>
      <c r="DM275" s="188"/>
      <c r="DN275" s="180"/>
    </row>
    <row r="276" spans="2:118" ht="15.4" x14ac:dyDescent="0.45">
      <c r="B276" s="246"/>
      <c r="C276" s="314"/>
      <c r="D276" s="479" t="s">
        <v>170</v>
      </c>
      <c r="E276" s="481"/>
      <c r="F276" s="480"/>
      <c r="G276" s="479" t="s">
        <v>171</v>
      </c>
      <c r="H276" s="480"/>
      <c r="I276" s="479" t="s">
        <v>172</v>
      </c>
      <c r="J276" s="480"/>
      <c r="K276" s="482" t="s">
        <v>173</v>
      </c>
      <c r="L276" s="483"/>
      <c r="M276" s="323"/>
      <c r="N276" s="323"/>
      <c r="O276" s="323"/>
      <c r="P276" s="323"/>
      <c r="Q276" s="247"/>
      <c r="X276" s="246"/>
      <c r="Y276" s="268">
        <v>18</v>
      </c>
      <c r="Z276" s="269">
        <v>0</v>
      </c>
      <c r="AA276" s="269">
        <v>500</v>
      </c>
      <c r="AB276" s="269">
        <v>500</v>
      </c>
      <c r="AC276" s="269">
        <v>500</v>
      </c>
      <c r="AD276" s="269">
        <v>500</v>
      </c>
      <c r="AE276" s="269">
        <v>0</v>
      </c>
      <c r="AF276" s="269">
        <v>0</v>
      </c>
      <c r="AG276" s="269">
        <v>500</v>
      </c>
      <c r="AH276" s="269">
        <v>500</v>
      </c>
      <c r="AI276" s="269">
        <v>500</v>
      </c>
      <c r="AJ276" s="269">
        <v>500</v>
      </c>
      <c r="AK276" s="269">
        <v>500</v>
      </c>
      <c r="AL276" s="269">
        <v>496.19112999999999</v>
      </c>
      <c r="AM276" s="269">
        <v>0</v>
      </c>
      <c r="AN276" s="269">
        <v>500</v>
      </c>
      <c r="AO276" s="269">
        <v>500</v>
      </c>
      <c r="AP276" s="269">
        <v>500</v>
      </c>
      <c r="AQ276" s="269">
        <v>500</v>
      </c>
      <c r="AR276" s="269">
        <v>500</v>
      </c>
      <c r="AS276" s="269">
        <v>496.19112999999999</v>
      </c>
      <c r="AT276" s="269">
        <v>0</v>
      </c>
      <c r="AU276" s="269">
        <v>500</v>
      </c>
      <c r="AV276" s="269">
        <v>500</v>
      </c>
      <c r="AW276" s="269">
        <v>500</v>
      </c>
      <c r="AX276" s="269">
        <v>500</v>
      </c>
      <c r="AY276" s="269">
        <v>500</v>
      </c>
      <c r="AZ276" s="269">
        <v>496.19112999999999</v>
      </c>
      <c r="BA276" s="269">
        <v>496.19112999999999</v>
      </c>
      <c r="BB276" s="269">
        <v>500</v>
      </c>
      <c r="BC276" s="269">
        <v>500</v>
      </c>
      <c r="BD276" s="39"/>
      <c r="BE276" s="493">
        <f t="shared" si="453"/>
        <v>416.15881733333327</v>
      </c>
      <c r="BF276" s="494">
        <f t="shared" si="454"/>
        <v>445.88444714285708</v>
      </c>
      <c r="BG276" s="273">
        <f t="shared" si="491"/>
        <v>2496.1911300000002</v>
      </c>
      <c r="BH276" s="273">
        <f t="shared" si="492"/>
        <v>9988.5733899999977</v>
      </c>
      <c r="BI276" s="274">
        <f t="shared" si="455"/>
        <v>0</v>
      </c>
      <c r="BJ276" s="275">
        <f t="shared" si="456"/>
        <v>12484.764519999999</v>
      </c>
      <c r="CG276" s="192"/>
      <c r="CH276" s="198">
        <v>18</v>
      </c>
      <c r="CI276" s="199">
        <f t="shared" si="457"/>
        <v>-69690.152584352123</v>
      </c>
      <c r="CJ276" s="199">
        <f t="shared" si="458"/>
        <v>-69841.135525898877</v>
      </c>
      <c r="CK276" s="199">
        <f t="shared" si="459"/>
        <v>-70142.957640383713</v>
      </c>
      <c r="CL276" s="199">
        <f t="shared" si="460"/>
        <v>-70519.696151250944</v>
      </c>
      <c r="CM276" s="199">
        <f t="shared" si="461"/>
        <v>-70918.29111692599</v>
      </c>
      <c r="CN276" s="199">
        <f t="shared" si="462"/>
        <v>-70550.835454994201</v>
      </c>
      <c r="CO276" s="199">
        <f t="shared" si="463"/>
        <v>-70754.652865637443</v>
      </c>
      <c r="CP276" s="199">
        <f t="shared" si="464"/>
        <v>-72275.556136221334</v>
      </c>
      <c r="CQ276" s="199">
        <f t="shared" si="465"/>
        <v>-72577.37825070617</v>
      </c>
      <c r="CR276" s="199">
        <f t="shared" si="466"/>
        <v>-72975.142377627548</v>
      </c>
      <c r="CS276" s="199">
        <f t="shared" si="467"/>
        <v>-73351.880888494779</v>
      </c>
      <c r="CT276" s="199">
        <f t="shared" si="468"/>
        <v>-73728.619399353265</v>
      </c>
      <c r="CU276" s="199">
        <f t="shared" si="469"/>
        <v>-73691.4190704059</v>
      </c>
      <c r="CV276" s="199">
        <f t="shared" si="470"/>
        <v>-73389.424642488288</v>
      </c>
      <c r="CW276" s="199">
        <f t="shared" si="471"/>
        <v>-74557.336426362133</v>
      </c>
      <c r="CX276" s="199">
        <f t="shared" si="472"/>
        <v>-74859.158540846969</v>
      </c>
      <c r="CY276" s="199">
        <f t="shared" si="473"/>
        <v>-75160.980655340551</v>
      </c>
      <c r="CZ276" s="199">
        <f t="shared" si="474"/>
        <v>-75612.635562572686</v>
      </c>
      <c r="DA276" s="199">
        <f t="shared" si="475"/>
        <v>-75914.457677066268</v>
      </c>
      <c r="DB276" s="199">
        <f t="shared" si="476"/>
        <v>-75639.839436860042</v>
      </c>
      <c r="DC276" s="199">
        <f t="shared" si="477"/>
        <v>-76584.302352752871</v>
      </c>
      <c r="DD276" s="199">
        <f t="shared" si="478"/>
        <v>-76744.001243956372</v>
      </c>
      <c r="DE276" s="199">
        <f t="shared" si="479"/>
        <v>-77045.392052650146</v>
      </c>
      <c r="DF276" s="199">
        <f t="shared" si="480"/>
        <v>-77347.214167134982</v>
      </c>
      <c r="DG276" s="199">
        <f t="shared" si="481"/>
        <v>-77648.604975828755</v>
      </c>
      <c r="DH276" s="199">
        <f t="shared" si="482"/>
        <v>-77949.995784522529</v>
      </c>
      <c r="DI276" s="199">
        <f t="shared" si="483"/>
        <v>-78318.018345733028</v>
      </c>
      <c r="DJ276" s="199">
        <f t="shared" si="484"/>
        <v>-78526.031778227305</v>
      </c>
      <c r="DK276" s="199">
        <f t="shared" si="485"/>
        <v>-78677.014719774059</v>
      </c>
      <c r="DL276" s="199">
        <f t="shared" si="486"/>
        <v>-78978.836834258895</v>
      </c>
      <c r="DM276" s="188"/>
      <c r="DN276" s="180"/>
    </row>
    <row r="277" spans="2:118" ht="15.4" x14ac:dyDescent="0.45">
      <c r="B277" s="246"/>
      <c r="C277" s="470" t="s">
        <v>174</v>
      </c>
      <c r="D277" s="471"/>
      <c r="E277" s="473">
        <f>SUM(D257:O257)</f>
        <v>462916.8612903427</v>
      </c>
      <c r="F277" s="474"/>
      <c r="G277" s="475">
        <f>SUM(D260:O260)</f>
        <v>232449.21556107688</v>
      </c>
      <c r="H277" s="476"/>
      <c r="I277" s="477">
        <f>SUM(D263:O263)</f>
        <v>683763.04660162563</v>
      </c>
      <c r="J277" s="478"/>
      <c r="K277" s="468">
        <f>IF(CntMax&gt;0,I277/(CntMax*8766),0)</f>
        <v>0.39000858236460506</v>
      </c>
      <c r="L277" s="469"/>
      <c r="M277" s="323" t="s">
        <v>175</v>
      </c>
      <c r="N277" s="323"/>
      <c r="O277" s="323"/>
      <c r="P277" s="323"/>
      <c r="Q277" s="247"/>
      <c r="X277" s="246"/>
      <c r="Y277" s="268">
        <v>19</v>
      </c>
      <c r="Z277" s="269">
        <v>0</v>
      </c>
      <c r="AA277" s="269">
        <v>500</v>
      </c>
      <c r="AB277" s="269">
        <v>500</v>
      </c>
      <c r="AC277" s="269">
        <v>500</v>
      </c>
      <c r="AD277" s="269">
        <v>500</v>
      </c>
      <c r="AE277" s="269">
        <v>241.19112999999999</v>
      </c>
      <c r="AF277" s="269">
        <v>99.283262500000006</v>
      </c>
      <c r="AG277" s="269">
        <v>500</v>
      </c>
      <c r="AH277" s="269">
        <v>500</v>
      </c>
      <c r="AI277" s="269">
        <v>500</v>
      </c>
      <c r="AJ277" s="269">
        <v>500</v>
      </c>
      <c r="AK277" s="269">
        <v>500</v>
      </c>
      <c r="AL277" s="269">
        <v>356.42660999999998</v>
      </c>
      <c r="AM277" s="269">
        <v>411.19112999999999</v>
      </c>
      <c r="AN277" s="269">
        <v>500</v>
      </c>
      <c r="AO277" s="269">
        <v>500</v>
      </c>
      <c r="AP277" s="269">
        <v>500</v>
      </c>
      <c r="AQ277" s="269">
        <v>500</v>
      </c>
      <c r="AR277" s="269">
        <v>500</v>
      </c>
      <c r="AS277" s="269">
        <v>411.19112999999999</v>
      </c>
      <c r="AT277" s="269">
        <v>7.6177400000000004</v>
      </c>
      <c r="AU277" s="269">
        <v>500</v>
      </c>
      <c r="AV277" s="269">
        <v>500</v>
      </c>
      <c r="AW277" s="269">
        <v>500</v>
      </c>
      <c r="AX277" s="269">
        <v>500</v>
      </c>
      <c r="AY277" s="269">
        <v>500</v>
      </c>
      <c r="AZ277" s="269">
        <v>327.61774000000003</v>
      </c>
      <c r="BA277" s="269">
        <v>0</v>
      </c>
      <c r="BB277" s="269">
        <v>500</v>
      </c>
      <c r="BC277" s="269">
        <v>500</v>
      </c>
      <c r="BD277" s="39"/>
      <c r="BE277" s="493">
        <f t="shared" si="453"/>
        <v>411.81729141666671</v>
      </c>
      <c r="BF277" s="494">
        <f t="shared" si="454"/>
        <v>441.23281223214286</v>
      </c>
      <c r="BG277" s="273">
        <f t="shared" si="491"/>
        <v>2518.0921324999999</v>
      </c>
      <c r="BH277" s="273">
        <f t="shared" si="492"/>
        <v>9836.4266100000004</v>
      </c>
      <c r="BI277" s="274">
        <f t="shared" si="455"/>
        <v>0</v>
      </c>
      <c r="BJ277" s="275">
        <f t="shared" si="456"/>
        <v>12354.5187425</v>
      </c>
      <c r="CG277" s="192"/>
      <c r="CH277" s="198">
        <v>19</v>
      </c>
      <c r="CI277" s="199">
        <f t="shared" si="457"/>
        <v>-69690.152584352123</v>
      </c>
      <c r="CJ277" s="199">
        <f t="shared" si="458"/>
        <v>-70413.217905761572</v>
      </c>
      <c r="CK277" s="199">
        <f t="shared" si="459"/>
        <v>-70715.040020246408</v>
      </c>
      <c r="CL277" s="199">
        <f t="shared" si="460"/>
        <v>-71091.778531113639</v>
      </c>
      <c r="CM277" s="199">
        <f t="shared" si="461"/>
        <v>-71490.373496788685</v>
      </c>
      <c r="CN277" s="199">
        <f t="shared" si="462"/>
        <v>-70826.797846298548</v>
      </c>
      <c r="CO277" s="199">
        <f t="shared" si="463"/>
        <v>-70868.249275820504</v>
      </c>
      <c r="CP277" s="199">
        <f t="shared" si="464"/>
        <v>-72847.638516084029</v>
      </c>
      <c r="CQ277" s="199">
        <f t="shared" si="465"/>
        <v>-73149.460630568865</v>
      </c>
      <c r="CR277" s="199">
        <f t="shared" si="466"/>
        <v>-73547.224757490243</v>
      </c>
      <c r="CS277" s="199">
        <f t="shared" si="467"/>
        <v>-73923.963268357475</v>
      </c>
      <c r="CT277" s="199">
        <f t="shared" si="468"/>
        <v>-74300.70177921596</v>
      </c>
      <c r="CU277" s="199">
        <f t="shared" si="469"/>
        <v>-74099.229836996295</v>
      </c>
      <c r="CV277" s="199">
        <f t="shared" si="470"/>
        <v>-73859.895042945951</v>
      </c>
      <c r="CW277" s="199">
        <f t="shared" si="471"/>
        <v>-75129.418806224829</v>
      </c>
      <c r="CX277" s="199">
        <f t="shared" si="472"/>
        <v>-75431.240920709664</v>
      </c>
      <c r="CY277" s="199">
        <f t="shared" si="473"/>
        <v>-75733.063035203246</v>
      </c>
      <c r="CZ277" s="199">
        <f t="shared" si="474"/>
        <v>-76184.717942435382</v>
      </c>
      <c r="DA277" s="199">
        <f t="shared" si="475"/>
        <v>-76486.540056928963</v>
      </c>
      <c r="DB277" s="199">
        <f t="shared" si="476"/>
        <v>-76110.309837317705</v>
      </c>
      <c r="DC277" s="199">
        <f t="shared" si="477"/>
        <v>-76593.018302409619</v>
      </c>
      <c r="DD277" s="199">
        <f t="shared" si="478"/>
        <v>-77316.083623819068</v>
      </c>
      <c r="DE277" s="199">
        <f t="shared" si="479"/>
        <v>-77617.474432512841</v>
      </c>
      <c r="DF277" s="199">
        <f t="shared" si="480"/>
        <v>-77919.296546997677</v>
      </c>
      <c r="DG277" s="199">
        <f t="shared" si="481"/>
        <v>-78220.687355691451</v>
      </c>
      <c r="DH277" s="199">
        <f t="shared" si="482"/>
        <v>-78522.078164385224</v>
      </c>
      <c r="DI277" s="199">
        <f t="shared" si="483"/>
        <v>-78692.8670185019</v>
      </c>
      <c r="DJ277" s="199">
        <f t="shared" si="484"/>
        <v>-78526.031778227305</v>
      </c>
      <c r="DK277" s="199">
        <f t="shared" si="485"/>
        <v>-79249.097099636754</v>
      </c>
      <c r="DL277" s="199">
        <f t="shared" si="486"/>
        <v>-79550.91921412159</v>
      </c>
      <c r="DM277" s="188"/>
      <c r="DN277" s="180"/>
    </row>
    <row r="278" spans="2:118" ht="15.4" x14ac:dyDescent="0.45">
      <c r="B278" s="246"/>
      <c r="C278" s="472" t="s">
        <v>176</v>
      </c>
      <c r="D278" s="471"/>
      <c r="E278" s="473">
        <f>SUM(D258:O258)</f>
        <v>-221530.53551337792</v>
      </c>
      <c r="F278" s="474"/>
      <c r="G278" s="475">
        <f>SUM(D261:O261)</f>
        <v>-573458.12164332171</v>
      </c>
      <c r="H278" s="476"/>
      <c r="I278" s="477">
        <f>SUM(D264:O264)</f>
        <v>-781717.76801576</v>
      </c>
      <c r="J278" s="478"/>
      <c r="K278" s="468">
        <f>ABS(IF(CntMax&gt;0,I278/(CntMax*8766),0))</f>
        <v>0.44588054301606206</v>
      </c>
      <c r="L278" s="469"/>
      <c r="M278" s="323" t="s">
        <v>177</v>
      </c>
      <c r="N278" s="323"/>
      <c r="O278" s="323"/>
      <c r="P278" s="323"/>
      <c r="Q278" s="247"/>
      <c r="X278" s="246"/>
      <c r="Y278" s="268">
        <v>20</v>
      </c>
      <c r="Z278" s="269">
        <v>0</v>
      </c>
      <c r="AA278" s="269">
        <v>499.04778249999998</v>
      </c>
      <c r="AB278" s="269">
        <v>499.04778249999998</v>
      </c>
      <c r="AC278" s="269">
        <v>499.04778249999998</v>
      </c>
      <c r="AD278" s="269">
        <v>499.04778249999998</v>
      </c>
      <c r="AE278" s="269">
        <v>241.19112999999999</v>
      </c>
      <c r="AF278" s="269">
        <v>0</v>
      </c>
      <c r="AG278" s="269">
        <v>499.04778249999998</v>
      </c>
      <c r="AH278" s="269">
        <v>499.04778249999998</v>
      </c>
      <c r="AI278" s="269">
        <v>499.04778249999998</v>
      </c>
      <c r="AJ278" s="269">
        <v>499.04778249999998</v>
      </c>
      <c r="AK278" s="269">
        <v>499.04778249999998</v>
      </c>
      <c r="AL278" s="269">
        <v>411.19112999999999</v>
      </c>
      <c r="AM278" s="269">
        <v>411.19112999999999</v>
      </c>
      <c r="AN278" s="269">
        <v>496.19112999999999</v>
      </c>
      <c r="AO278" s="269">
        <v>496.19112999999999</v>
      </c>
      <c r="AP278" s="269">
        <v>499.04778249999998</v>
      </c>
      <c r="AQ278" s="269">
        <v>496.19112999999999</v>
      </c>
      <c r="AR278" s="269">
        <v>496.19112999999999</v>
      </c>
      <c r="AS278" s="269">
        <v>184.28326250000001</v>
      </c>
      <c r="AT278" s="269">
        <v>0</v>
      </c>
      <c r="AU278" s="269">
        <v>496.19112999999999</v>
      </c>
      <c r="AV278" s="269">
        <v>496.19112999999999</v>
      </c>
      <c r="AW278" s="269">
        <v>496.19112999999999</v>
      </c>
      <c r="AX278" s="269">
        <v>496.19112999999999</v>
      </c>
      <c r="AY278" s="269">
        <v>499.04778249999998</v>
      </c>
      <c r="AZ278" s="269">
        <v>0</v>
      </c>
      <c r="BA278" s="269">
        <v>0</v>
      </c>
      <c r="BB278" s="269">
        <v>499.04778249999998</v>
      </c>
      <c r="BC278" s="269">
        <v>496.19112999999999</v>
      </c>
      <c r="BD278" s="39"/>
      <c r="BE278" s="493">
        <f t="shared" si="453"/>
        <v>390.07167374999983</v>
      </c>
      <c r="BF278" s="494">
        <f t="shared" si="454"/>
        <v>417.9339361607141</v>
      </c>
      <c r="BG278" s="273">
        <f t="shared" si="491"/>
        <v>2401.6689550000001</v>
      </c>
      <c r="BH278" s="273">
        <f t="shared" si="492"/>
        <v>9300.481257499996</v>
      </c>
      <c r="BI278" s="274">
        <f t="shared" si="455"/>
        <v>0</v>
      </c>
      <c r="BJ278" s="275">
        <f t="shared" si="456"/>
        <v>11702.150212499995</v>
      </c>
      <c r="CG278" s="192"/>
      <c r="CH278" s="198">
        <v>20</v>
      </c>
      <c r="CI278" s="199">
        <f t="shared" si="457"/>
        <v>-69690.152584352123</v>
      </c>
      <c r="CJ278" s="199">
        <f t="shared" si="458"/>
        <v>-70984.210791917183</v>
      </c>
      <c r="CK278" s="199">
        <f t="shared" si="459"/>
        <v>-71286.032906402019</v>
      </c>
      <c r="CL278" s="199">
        <f t="shared" si="460"/>
        <v>-71662.77141726925</v>
      </c>
      <c r="CM278" s="199">
        <f t="shared" si="461"/>
        <v>-72061.366382944296</v>
      </c>
      <c r="CN278" s="199">
        <f t="shared" si="462"/>
        <v>-71102.760237602895</v>
      </c>
      <c r="CO278" s="199">
        <f t="shared" si="463"/>
        <v>-70868.249275820504</v>
      </c>
      <c r="CP278" s="199">
        <f t="shared" si="464"/>
        <v>-73418.63140223964</v>
      </c>
      <c r="CQ278" s="199">
        <f t="shared" si="465"/>
        <v>-73720.453516724476</v>
      </c>
      <c r="CR278" s="199">
        <f t="shared" si="466"/>
        <v>-74118.217643645854</v>
      </c>
      <c r="CS278" s="199">
        <f t="shared" si="467"/>
        <v>-74494.956154513085</v>
      </c>
      <c r="CT278" s="199">
        <f t="shared" si="468"/>
        <v>-74871.694665371571</v>
      </c>
      <c r="CU278" s="199">
        <f t="shared" si="469"/>
        <v>-74569.700237453959</v>
      </c>
      <c r="CV278" s="199">
        <f t="shared" si="470"/>
        <v>-74330.365443403614</v>
      </c>
      <c r="CW278" s="199">
        <f t="shared" si="471"/>
        <v>-75697.143211259157</v>
      </c>
      <c r="CX278" s="199">
        <f t="shared" si="472"/>
        <v>-75998.965325743993</v>
      </c>
      <c r="CY278" s="199">
        <f t="shared" si="473"/>
        <v>-76304.055921358857</v>
      </c>
      <c r="CZ278" s="199">
        <f t="shared" si="474"/>
        <v>-76752.442347469711</v>
      </c>
      <c r="DA278" s="199">
        <f t="shared" si="475"/>
        <v>-77054.264461963292</v>
      </c>
      <c r="DB278" s="199">
        <f t="shared" si="476"/>
        <v>-76321.160252077432</v>
      </c>
      <c r="DC278" s="199">
        <f t="shared" si="477"/>
        <v>-76593.018302409619</v>
      </c>
      <c r="DD278" s="199">
        <f t="shared" si="478"/>
        <v>-77883.808028853397</v>
      </c>
      <c r="DE278" s="199">
        <f t="shared" si="479"/>
        <v>-78185.19883754717</v>
      </c>
      <c r="DF278" s="199">
        <f t="shared" si="480"/>
        <v>-78487.020952032006</v>
      </c>
      <c r="DG278" s="199">
        <f t="shared" si="481"/>
        <v>-78788.411760725779</v>
      </c>
      <c r="DH278" s="199">
        <f t="shared" si="482"/>
        <v>-79093.071050540835</v>
      </c>
      <c r="DI278" s="199">
        <f t="shared" si="483"/>
        <v>-78692.8670185019</v>
      </c>
      <c r="DJ278" s="199">
        <f t="shared" si="484"/>
        <v>-78526.031778227305</v>
      </c>
      <c r="DK278" s="199">
        <f t="shared" si="485"/>
        <v>-79820.089985792365</v>
      </c>
      <c r="DL278" s="199">
        <f t="shared" si="486"/>
        <v>-80118.643619155919</v>
      </c>
      <c r="DM278" s="188"/>
      <c r="DN278" s="180"/>
    </row>
    <row r="279" spans="2:118" ht="15.4" x14ac:dyDescent="0.45">
      <c r="B279" s="246"/>
      <c r="C279" s="326"/>
      <c r="D279" s="326"/>
      <c r="E279" s="326"/>
      <c r="F279" s="326"/>
      <c r="G279" s="326"/>
      <c r="H279" s="326"/>
      <c r="I279" s="326"/>
      <c r="J279" s="326"/>
      <c r="K279" s="326"/>
      <c r="L279" s="326"/>
      <c r="M279" s="326"/>
      <c r="N279" s="323"/>
      <c r="O279" s="323"/>
      <c r="P279" s="323"/>
      <c r="Q279" s="247"/>
      <c r="X279" s="246"/>
      <c r="Y279" s="268">
        <v>21</v>
      </c>
      <c r="Z279" s="269">
        <v>0</v>
      </c>
      <c r="AA279" s="269">
        <v>0</v>
      </c>
      <c r="AB279" s="269">
        <v>0</v>
      </c>
      <c r="AC279" s="269">
        <v>0</v>
      </c>
      <c r="AD279" s="269">
        <v>0</v>
      </c>
      <c r="AE279" s="269">
        <v>241.19112999999999</v>
      </c>
      <c r="AF279" s="269">
        <v>411.19112999999999</v>
      </c>
      <c r="AG279" s="269">
        <v>0</v>
      </c>
      <c r="AH279" s="269">
        <v>0</v>
      </c>
      <c r="AI279" s="269">
        <v>0</v>
      </c>
      <c r="AJ279" s="269">
        <v>0</v>
      </c>
      <c r="AK279" s="269">
        <v>0</v>
      </c>
      <c r="AL279" s="269">
        <v>0</v>
      </c>
      <c r="AM279" s="269">
        <v>411.19112999999999</v>
      </c>
      <c r="AN279" s="269">
        <v>0</v>
      </c>
      <c r="AO279" s="269">
        <v>0</v>
      </c>
      <c r="AP279" s="269">
        <v>0</v>
      </c>
      <c r="AQ279" s="269">
        <v>0</v>
      </c>
      <c r="AR279" s="269">
        <v>0</v>
      </c>
      <c r="AS279" s="269">
        <v>411.19112999999999</v>
      </c>
      <c r="AT279" s="269">
        <v>0</v>
      </c>
      <c r="AU279" s="269">
        <v>0</v>
      </c>
      <c r="AV279" s="269">
        <v>0</v>
      </c>
      <c r="AW279" s="269">
        <v>0</v>
      </c>
      <c r="AX279" s="269">
        <v>0</v>
      </c>
      <c r="AY279" s="269">
        <v>0</v>
      </c>
      <c r="AZ279" s="269">
        <v>0</v>
      </c>
      <c r="BA279" s="269">
        <v>0</v>
      </c>
      <c r="BB279" s="269">
        <v>0</v>
      </c>
      <c r="BC279" s="269">
        <v>0</v>
      </c>
      <c r="BD279" s="39"/>
      <c r="BE279" s="493">
        <f t="shared" si="453"/>
        <v>49.158817333333332</v>
      </c>
      <c r="BF279" s="494">
        <f t="shared" si="454"/>
        <v>52.670161428571426</v>
      </c>
      <c r="BG279" s="273">
        <f t="shared" si="491"/>
        <v>822.38225999999997</v>
      </c>
      <c r="BH279" s="273">
        <f t="shared" si="492"/>
        <v>652.38225999999997</v>
      </c>
      <c r="BI279" s="274">
        <f t="shared" si="455"/>
        <v>0</v>
      </c>
      <c r="BJ279" s="275">
        <f t="shared" si="456"/>
        <v>1474.7645199999999</v>
      </c>
      <c r="CG279" s="192"/>
      <c r="CH279" s="198">
        <v>21</v>
      </c>
      <c r="CI279" s="199">
        <f t="shared" si="457"/>
        <v>-69690.152584352123</v>
      </c>
      <c r="CJ279" s="199">
        <f t="shared" si="458"/>
        <v>-70984.210791917183</v>
      </c>
      <c r="CK279" s="199">
        <f t="shared" si="459"/>
        <v>-71286.032906402019</v>
      </c>
      <c r="CL279" s="199">
        <f t="shared" si="460"/>
        <v>-71662.77141726925</v>
      </c>
      <c r="CM279" s="199">
        <f t="shared" si="461"/>
        <v>-72061.366382944296</v>
      </c>
      <c r="CN279" s="199">
        <f t="shared" si="462"/>
        <v>-71378.722628907242</v>
      </c>
      <c r="CO279" s="199">
        <f t="shared" si="463"/>
        <v>-71338.719676278168</v>
      </c>
      <c r="CP279" s="199">
        <f t="shared" si="464"/>
        <v>-73418.63140223964</v>
      </c>
      <c r="CQ279" s="199">
        <f t="shared" si="465"/>
        <v>-73720.453516724476</v>
      </c>
      <c r="CR279" s="199">
        <f t="shared" si="466"/>
        <v>-74118.217643645854</v>
      </c>
      <c r="CS279" s="199">
        <f t="shared" si="467"/>
        <v>-74494.956154513085</v>
      </c>
      <c r="CT279" s="199">
        <f t="shared" si="468"/>
        <v>-74871.694665371571</v>
      </c>
      <c r="CU279" s="199">
        <f t="shared" si="469"/>
        <v>-74569.700237453959</v>
      </c>
      <c r="CV279" s="199">
        <f t="shared" si="470"/>
        <v>-74800.835843861278</v>
      </c>
      <c r="CW279" s="199">
        <f t="shared" si="471"/>
        <v>-75697.143211259157</v>
      </c>
      <c r="CX279" s="199">
        <f t="shared" si="472"/>
        <v>-75998.965325743993</v>
      </c>
      <c r="CY279" s="199">
        <f t="shared" si="473"/>
        <v>-76304.055921358857</v>
      </c>
      <c r="CZ279" s="199">
        <f t="shared" si="474"/>
        <v>-76752.442347469711</v>
      </c>
      <c r="DA279" s="199">
        <f t="shared" si="475"/>
        <v>-77054.264461963292</v>
      </c>
      <c r="DB279" s="199">
        <f t="shared" si="476"/>
        <v>-76791.630652535096</v>
      </c>
      <c r="DC279" s="199">
        <f t="shared" si="477"/>
        <v>-76593.018302409619</v>
      </c>
      <c r="DD279" s="199">
        <f t="shared" si="478"/>
        <v>-77883.808028853397</v>
      </c>
      <c r="DE279" s="199">
        <f t="shared" si="479"/>
        <v>-78185.19883754717</v>
      </c>
      <c r="DF279" s="199">
        <f t="shared" si="480"/>
        <v>-78487.020952032006</v>
      </c>
      <c r="DG279" s="199">
        <f t="shared" si="481"/>
        <v>-78788.411760725779</v>
      </c>
      <c r="DH279" s="199">
        <f t="shared" si="482"/>
        <v>-79093.071050540835</v>
      </c>
      <c r="DI279" s="199">
        <f t="shared" si="483"/>
        <v>-78692.8670185019</v>
      </c>
      <c r="DJ279" s="199">
        <f t="shared" si="484"/>
        <v>-78526.031778227305</v>
      </c>
      <c r="DK279" s="199">
        <f t="shared" si="485"/>
        <v>-79820.089985792365</v>
      </c>
      <c r="DL279" s="199">
        <f t="shared" si="486"/>
        <v>-80118.643619155919</v>
      </c>
      <c r="DM279" s="188"/>
      <c r="DN279" s="180"/>
    </row>
    <row r="280" spans="2:118" ht="15.75" thickBot="1" x14ac:dyDescent="0.5">
      <c r="B280" s="252"/>
      <c r="C280" s="322"/>
      <c r="D280" s="327"/>
      <c r="E280" s="327"/>
      <c r="F280" s="328"/>
      <c r="G280" s="327"/>
      <c r="H280" s="327"/>
      <c r="I280" s="327"/>
      <c r="J280" s="327"/>
      <c r="K280" s="327"/>
      <c r="L280" s="327"/>
      <c r="M280" s="327"/>
      <c r="N280" s="327"/>
      <c r="O280" s="327"/>
      <c r="P280" s="254"/>
      <c r="Q280" s="255"/>
      <c r="X280" s="246"/>
      <c r="Y280" s="268">
        <v>22</v>
      </c>
      <c r="Z280" s="269">
        <v>0</v>
      </c>
      <c r="AA280" s="269">
        <v>0</v>
      </c>
      <c r="AB280" s="269">
        <v>0</v>
      </c>
      <c r="AC280" s="269">
        <v>0</v>
      </c>
      <c r="AD280" s="269">
        <v>0</v>
      </c>
      <c r="AE280" s="269">
        <v>496.19112999999999</v>
      </c>
      <c r="AF280" s="269">
        <v>496.19112999999999</v>
      </c>
      <c r="AG280" s="269">
        <v>0</v>
      </c>
      <c r="AH280" s="269">
        <v>0</v>
      </c>
      <c r="AI280" s="269">
        <v>0</v>
      </c>
      <c r="AJ280" s="269">
        <v>0</v>
      </c>
      <c r="AK280" s="269">
        <v>0</v>
      </c>
      <c r="AL280" s="269">
        <v>496.19112999999999</v>
      </c>
      <c r="AM280" s="269">
        <v>496.19112999999999</v>
      </c>
      <c r="AN280" s="269">
        <v>2.8566525</v>
      </c>
      <c r="AO280" s="269">
        <v>2.8566525</v>
      </c>
      <c r="AP280" s="269">
        <v>0</v>
      </c>
      <c r="AQ280" s="269">
        <v>2.8566525</v>
      </c>
      <c r="AR280" s="269">
        <v>2.8566525</v>
      </c>
      <c r="AS280" s="269">
        <v>496.19112999999999</v>
      </c>
      <c r="AT280" s="269">
        <v>0</v>
      </c>
      <c r="AU280" s="269">
        <v>0</v>
      </c>
      <c r="AV280" s="269">
        <v>2.8566525</v>
      </c>
      <c r="AW280" s="269">
        <v>0</v>
      </c>
      <c r="AX280" s="269">
        <v>0</v>
      </c>
      <c r="AY280" s="269">
        <v>0</v>
      </c>
      <c r="AZ280" s="269">
        <v>0</v>
      </c>
      <c r="BA280" s="269">
        <v>0</v>
      </c>
      <c r="BB280" s="269">
        <v>0</v>
      </c>
      <c r="BC280" s="269">
        <v>0</v>
      </c>
      <c r="BD280" s="39"/>
      <c r="BE280" s="493">
        <f t="shared" si="453"/>
        <v>83.174630416666687</v>
      </c>
      <c r="BF280" s="494">
        <f t="shared" si="454"/>
        <v>89.115675446428583</v>
      </c>
      <c r="BG280" s="273">
        <f t="shared" si="491"/>
        <v>995.23891249999997</v>
      </c>
      <c r="BH280" s="273">
        <f t="shared" si="492"/>
        <v>1500.0000000000005</v>
      </c>
      <c r="BI280" s="274">
        <f t="shared" si="455"/>
        <v>0</v>
      </c>
      <c r="BJ280" s="275">
        <f t="shared" si="456"/>
        <v>2495.2389125000004</v>
      </c>
      <c r="BM280" s="14" t="s">
        <v>123</v>
      </c>
      <c r="CG280" s="192"/>
      <c r="CH280" s="198">
        <v>22</v>
      </c>
      <c r="CI280" s="199">
        <f t="shared" si="457"/>
        <v>-69690.152584352123</v>
      </c>
      <c r="CJ280" s="199">
        <f t="shared" si="458"/>
        <v>-70984.210791917183</v>
      </c>
      <c r="CK280" s="199">
        <f t="shared" si="459"/>
        <v>-71286.032906402019</v>
      </c>
      <c r="CL280" s="199">
        <f t="shared" si="460"/>
        <v>-71662.77141726925</v>
      </c>
      <c r="CM280" s="199">
        <f t="shared" si="461"/>
        <v>-72061.366382944296</v>
      </c>
      <c r="CN280" s="199">
        <f t="shared" si="462"/>
        <v>-71946.447033941571</v>
      </c>
      <c r="CO280" s="199">
        <f t="shared" si="463"/>
        <v>-71906.444081312497</v>
      </c>
      <c r="CP280" s="199">
        <f t="shared" si="464"/>
        <v>-73418.63140223964</v>
      </c>
      <c r="CQ280" s="199">
        <f t="shared" si="465"/>
        <v>-73720.453516724476</v>
      </c>
      <c r="CR280" s="199">
        <f t="shared" si="466"/>
        <v>-74118.217643645854</v>
      </c>
      <c r="CS280" s="199">
        <f t="shared" si="467"/>
        <v>-74494.956154513085</v>
      </c>
      <c r="CT280" s="199">
        <f t="shared" si="468"/>
        <v>-74871.694665371571</v>
      </c>
      <c r="CU280" s="199">
        <f t="shared" si="469"/>
        <v>-75137.424642488288</v>
      </c>
      <c r="CV280" s="199">
        <f t="shared" si="470"/>
        <v>-75368.560248895606</v>
      </c>
      <c r="CW280" s="199">
        <f t="shared" si="471"/>
        <v>-75700.411692380439</v>
      </c>
      <c r="CX280" s="199">
        <f t="shared" si="472"/>
        <v>-76002.233806865275</v>
      </c>
      <c r="CY280" s="199">
        <f t="shared" si="473"/>
        <v>-76304.055921358857</v>
      </c>
      <c r="CZ280" s="199">
        <f t="shared" si="474"/>
        <v>-76755.710828590993</v>
      </c>
      <c r="DA280" s="199">
        <f t="shared" si="475"/>
        <v>-77057.532943084574</v>
      </c>
      <c r="DB280" s="199">
        <f t="shared" si="476"/>
        <v>-77359.355057569424</v>
      </c>
      <c r="DC280" s="199">
        <f t="shared" si="477"/>
        <v>-76593.018302409619</v>
      </c>
      <c r="DD280" s="199">
        <f t="shared" si="478"/>
        <v>-77883.808028853397</v>
      </c>
      <c r="DE280" s="199">
        <f t="shared" si="479"/>
        <v>-78188.467318668452</v>
      </c>
      <c r="DF280" s="199">
        <f t="shared" si="480"/>
        <v>-78487.020952032006</v>
      </c>
      <c r="DG280" s="199">
        <f t="shared" si="481"/>
        <v>-78788.411760725779</v>
      </c>
      <c r="DH280" s="199">
        <f t="shared" si="482"/>
        <v>-79093.071050540835</v>
      </c>
      <c r="DI280" s="199">
        <f t="shared" si="483"/>
        <v>-78692.8670185019</v>
      </c>
      <c r="DJ280" s="199">
        <f t="shared" si="484"/>
        <v>-78526.031778227305</v>
      </c>
      <c r="DK280" s="199">
        <f t="shared" si="485"/>
        <v>-79820.089985792365</v>
      </c>
      <c r="DL280" s="199">
        <f t="shared" si="486"/>
        <v>-80118.643619155919</v>
      </c>
      <c r="DM280" s="188"/>
      <c r="DN280" s="180"/>
    </row>
    <row r="281" spans="2:118" ht="15.4" x14ac:dyDescent="0.45">
      <c r="B281" s="246"/>
      <c r="C281" s="39"/>
      <c r="D281" s="39"/>
      <c r="E281" s="39"/>
      <c r="F281" s="39"/>
      <c r="G281" s="39"/>
      <c r="H281" s="39"/>
      <c r="I281" s="39"/>
      <c r="J281" s="308"/>
      <c r="K281" s="309"/>
      <c r="L281" s="309"/>
      <c r="M281" s="309"/>
      <c r="N281" s="309"/>
      <c r="O281" s="309"/>
      <c r="P281" s="309"/>
      <c r="Q281" s="247"/>
      <c r="X281" s="246"/>
      <c r="Y281" s="268">
        <v>23</v>
      </c>
      <c r="Z281" s="269">
        <v>0</v>
      </c>
      <c r="AA281" s="269">
        <v>0</v>
      </c>
      <c r="AB281" s="269">
        <v>0</v>
      </c>
      <c r="AC281" s="269">
        <v>0</v>
      </c>
      <c r="AD281" s="269">
        <v>0</v>
      </c>
      <c r="AE281" s="269">
        <v>496.19112999999999</v>
      </c>
      <c r="AF281" s="269">
        <v>496.19112999999999</v>
      </c>
      <c r="AG281" s="269">
        <v>0</v>
      </c>
      <c r="AH281" s="269">
        <v>0</v>
      </c>
      <c r="AI281" s="269">
        <v>0</v>
      </c>
      <c r="AJ281" s="269">
        <v>0</v>
      </c>
      <c r="AK281" s="269">
        <v>0</v>
      </c>
      <c r="AL281" s="269">
        <v>0</v>
      </c>
      <c r="AM281" s="269">
        <v>0</v>
      </c>
      <c r="AN281" s="269">
        <v>0</v>
      </c>
      <c r="AO281" s="269">
        <v>0</v>
      </c>
      <c r="AP281" s="269">
        <v>0</v>
      </c>
      <c r="AQ281" s="269">
        <v>0</v>
      </c>
      <c r="AR281" s="269">
        <v>0</v>
      </c>
      <c r="AS281" s="269">
        <v>0</v>
      </c>
      <c r="AT281" s="269">
        <v>0</v>
      </c>
      <c r="AU281" s="269">
        <v>0</v>
      </c>
      <c r="AV281" s="269">
        <v>0</v>
      </c>
      <c r="AW281" s="269">
        <v>0</v>
      </c>
      <c r="AX281" s="269">
        <v>0</v>
      </c>
      <c r="AY281" s="269">
        <v>0</v>
      </c>
      <c r="AZ281" s="269">
        <v>0</v>
      </c>
      <c r="BA281" s="269">
        <v>0</v>
      </c>
      <c r="BB281" s="269">
        <v>0</v>
      </c>
      <c r="BC281" s="269">
        <v>0</v>
      </c>
      <c r="BD281" s="39"/>
      <c r="BE281" s="493">
        <f t="shared" si="453"/>
        <v>33.079408666666666</v>
      </c>
      <c r="BF281" s="494">
        <f t="shared" si="454"/>
        <v>35.44222357142857</v>
      </c>
      <c r="BG281" s="273">
        <f t="shared" si="491"/>
        <v>496.19112999999999</v>
      </c>
      <c r="BH281" s="273">
        <f t="shared" si="492"/>
        <v>496.19112999999999</v>
      </c>
      <c r="BI281" s="274">
        <f t="shared" si="455"/>
        <v>0</v>
      </c>
      <c r="BJ281" s="275">
        <f t="shared" si="456"/>
        <v>992.38225999999997</v>
      </c>
      <c r="BL281" s="14">
        <f>COUNTIF(Z259:BC282,"&gt;"&amp;MxDisch1)</f>
        <v>0</v>
      </c>
      <c r="BM281" s="14" t="s">
        <v>124</v>
      </c>
      <c r="CG281" s="192"/>
      <c r="CH281" s="198">
        <v>23</v>
      </c>
      <c r="CI281" s="199">
        <f t="shared" si="457"/>
        <v>-69690.152584352123</v>
      </c>
      <c r="CJ281" s="199">
        <f t="shared" si="458"/>
        <v>-70984.210791917183</v>
      </c>
      <c r="CK281" s="199">
        <f t="shared" si="459"/>
        <v>-71286.032906402019</v>
      </c>
      <c r="CL281" s="199">
        <f t="shared" si="460"/>
        <v>-71662.77141726925</v>
      </c>
      <c r="CM281" s="199">
        <f t="shared" si="461"/>
        <v>-72061.366382944296</v>
      </c>
      <c r="CN281" s="199">
        <f t="shared" si="462"/>
        <v>-72514.1714389759</v>
      </c>
      <c r="CO281" s="199">
        <f t="shared" si="463"/>
        <v>-72474.168486346825</v>
      </c>
      <c r="CP281" s="199">
        <f t="shared" si="464"/>
        <v>-73418.63140223964</v>
      </c>
      <c r="CQ281" s="199">
        <f t="shared" si="465"/>
        <v>-73720.453516724476</v>
      </c>
      <c r="CR281" s="199">
        <f t="shared" si="466"/>
        <v>-74118.217643645854</v>
      </c>
      <c r="CS281" s="199">
        <f t="shared" si="467"/>
        <v>-74494.956154513085</v>
      </c>
      <c r="CT281" s="199">
        <f t="shared" si="468"/>
        <v>-74871.694665371571</v>
      </c>
      <c r="CU281" s="199">
        <f t="shared" si="469"/>
        <v>-75137.424642488288</v>
      </c>
      <c r="CV281" s="199">
        <f t="shared" si="470"/>
        <v>-75368.560248895606</v>
      </c>
      <c r="CW281" s="199">
        <f t="shared" si="471"/>
        <v>-75700.411692380439</v>
      </c>
      <c r="CX281" s="199">
        <f t="shared" si="472"/>
        <v>-76002.233806865275</v>
      </c>
      <c r="CY281" s="199">
        <f t="shared" si="473"/>
        <v>-76304.055921358857</v>
      </c>
      <c r="CZ281" s="199">
        <f t="shared" si="474"/>
        <v>-76755.710828590993</v>
      </c>
      <c r="DA281" s="199">
        <f t="shared" si="475"/>
        <v>-77057.532943084574</v>
      </c>
      <c r="DB281" s="199">
        <f t="shared" si="476"/>
        <v>-77359.355057569424</v>
      </c>
      <c r="DC281" s="199">
        <f t="shared" si="477"/>
        <v>-76593.018302409619</v>
      </c>
      <c r="DD281" s="199">
        <f t="shared" si="478"/>
        <v>-77883.808028853397</v>
      </c>
      <c r="DE281" s="199">
        <f t="shared" si="479"/>
        <v>-78188.467318668452</v>
      </c>
      <c r="DF281" s="199">
        <f t="shared" si="480"/>
        <v>-78487.020952032006</v>
      </c>
      <c r="DG281" s="199">
        <f t="shared" si="481"/>
        <v>-78788.411760725779</v>
      </c>
      <c r="DH281" s="199">
        <f t="shared" si="482"/>
        <v>-79093.071050540835</v>
      </c>
      <c r="DI281" s="199">
        <f t="shared" si="483"/>
        <v>-78692.8670185019</v>
      </c>
      <c r="DJ281" s="199">
        <f t="shared" si="484"/>
        <v>-78526.031778227305</v>
      </c>
      <c r="DK281" s="199">
        <f t="shared" si="485"/>
        <v>-79820.089985792365</v>
      </c>
      <c r="DL281" s="199">
        <f t="shared" si="486"/>
        <v>-80118.643619155919</v>
      </c>
      <c r="DM281" s="188"/>
      <c r="DN281" s="180"/>
    </row>
    <row r="282" spans="2:118" ht="15.4" x14ac:dyDescent="0.45">
      <c r="B282" s="246"/>
      <c r="C282" s="39"/>
      <c r="D282" s="39"/>
      <c r="E282" s="39"/>
      <c r="F282" s="39"/>
      <c r="G282" s="39"/>
      <c r="H282" s="39"/>
      <c r="I282" s="39"/>
      <c r="J282" s="308"/>
      <c r="K282" s="309"/>
      <c r="L282" s="309"/>
      <c r="M282" s="309"/>
      <c r="N282" s="309"/>
      <c r="O282" s="309"/>
      <c r="P282" s="309"/>
      <c r="Q282" s="247"/>
      <c r="X282" s="246"/>
      <c r="Y282" s="276">
        <v>24</v>
      </c>
      <c r="Z282" s="277">
        <v>0</v>
      </c>
      <c r="AA282" s="277">
        <v>0</v>
      </c>
      <c r="AB282" s="277">
        <v>0</v>
      </c>
      <c r="AC282" s="277">
        <v>0</v>
      </c>
      <c r="AD282" s="277">
        <v>0</v>
      </c>
      <c r="AE282" s="277">
        <v>0</v>
      </c>
      <c r="AF282" s="277">
        <v>496.19112999999999</v>
      </c>
      <c r="AG282" s="277">
        <v>0</v>
      </c>
      <c r="AH282" s="277">
        <v>0</v>
      </c>
      <c r="AI282" s="277">
        <v>0</v>
      </c>
      <c r="AJ282" s="277">
        <v>0</v>
      </c>
      <c r="AK282" s="277">
        <v>0</v>
      </c>
      <c r="AL282" s="277">
        <v>0</v>
      </c>
      <c r="AM282" s="277">
        <v>0</v>
      </c>
      <c r="AN282" s="277">
        <v>0</v>
      </c>
      <c r="AO282" s="277">
        <v>0</v>
      </c>
      <c r="AP282" s="277">
        <v>0</v>
      </c>
      <c r="AQ282" s="277">
        <v>0</v>
      </c>
      <c r="AR282" s="277">
        <v>0</v>
      </c>
      <c r="AS282" s="277">
        <v>0</v>
      </c>
      <c r="AT282" s="277">
        <v>0</v>
      </c>
      <c r="AU282" s="277">
        <v>0</v>
      </c>
      <c r="AV282" s="277">
        <v>0</v>
      </c>
      <c r="AW282" s="277">
        <v>0</v>
      </c>
      <c r="AX282" s="277">
        <v>0</v>
      </c>
      <c r="AY282" s="277">
        <v>0</v>
      </c>
      <c r="AZ282" s="277">
        <v>0</v>
      </c>
      <c r="BA282" s="277">
        <v>0</v>
      </c>
      <c r="BB282" s="277">
        <v>0</v>
      </c>
      <c r="BC282" s="277">
        <v>0</v>
      </c>
      <c r="BD282" s="39"/>
      <c r="BE282" s="491">
        <f t="shared" si="453"/>
        <v>16.539704333333333</v>
      </c>
      <c r="BF282" s="492">
        <f t="shared" si="454"/>
        <v>17.721111785714285</v>
      </c>
      <c r="BG282" s="278">
        <f>SUM($Z282:$BD282)</f>
        <v>496.19112999999999</v>
      </c>
      <c r="BH282" s="278">
        <v>0</v>
      </c>
      <c r="BI282" s="279">
        <f t="shared" si="455"/>
        <v>0</v>
      </c>
      <c r="BJ282" s="280">
        <f t="shared" si="456"/>
        <v>496.19112999999999</v>
      </c>
      <c r="BL282" s="14">
        <f>COUNTIF(Z259:BC282,"&lt;"&amp;-MxChgRate1)</f>
        <v>0</v>
      </c>
      <c r="BM282" s="14" t="s">
        <v>125</v>
      </c>
      <c r="CG282" s="192"/>
      <c r="CH282" s="200">
        <v>24</v>
      </c>
      <c r="CI282" s="201">
        <f t="shared" si="457"/>
        <v>-69690.152584352123</v>
      </c>
      <c r="CJ282" s="201">
        <f t="shared" si="458"/>
        <v>-70984.210791917183</v>
      </c>
      <c r="CK282" s="201">
        <f t="shared" si="459"/>
        <v>-71286.032906402019</v>
      </c>
      <c r="CL282" s="201">
        <f t="shared" si="460"/>
        <v>-71662.77141726925</v>
      </c>
      <c r="CM282" s="201">
        <f t="shared" si="461"/>
        <v>-72061.366382944296</v>
      </c>
      <c r="CN282" s="201">
        <f t="shared" si="462"/>
        <v>-72514.1714389759</v>
      </c>
      <c r="CO282" s="201">
        <f t="shared" si="463"/>
        <v>-73041.892891381154</v>
      </c>
      <c r="CP282" s="201">
        <f t="shared" si="464"/>
        <v>-73418.63140223964</v>
      </c>
      <c r="CQ282" s="201">
        <f t="shared" si="465"/>
        <v>-73720.453516724476</v>
      </c>
      <c r="CR282" s="201">
        <f t="shared" si="466"/>
        <v>-74118.217643645854</v>
      </c>
      <c r="CS282" s="201">
        <f t="shared" si="467"/>
        <v>-74494.956154513085</v>
      </c>
      <c r="CT282" s="201">
        <f t="shared" si="468"/>
        <v>-74871.694665371571</v>
      </c>
      <c r="CU282" s="201">
        <f t="shared" si="469"/>
        <v>-75137.424642488288</v>
      </c>
      <c r="CV282" s="201">
        <f t="shared" si="470"/>
        <v>-75368.560248895606</v>
      </c>
      <c r="CW282" s="201">
        <f t="shared" si="471"/>
        <v>-75700.411692380439</v>
      </c>
      <c r="CX282" s="201">
        <f t="shared" si="472"/>
        <v>-76002.233806865275</v>
      </c>
      <c r="CY282" s="201">
        <f t="shared" si="473"/>
        <v>-76304.055921358857</v>
      </c>
      <c r="CZ282" s="201">
        <f t="shared" si="474"/>
        <v>-76755.710828590993</v>
      </c>
      <c r="DA282" s="201">
        <f t="shared" si="475"/>
        <v>-77057.532943084574</v>
      </c>
      <c r="DB282" s="201">
        <f t="shared" si="476"/>
        <v>-77359.355057569424</v>
      </c>
      <c r="DC282" s="201">
        <f t="shared" si="477"/>
        <v>-76593.018302409619</v>
      </c>
      <c r="DD282" s="201">
        <f t="shared" si="478"/>
        <v>-77883.808028853397</v>
      </c>
      <c r="DE282" s="201">
        <f t="shared" si="479"/>
        <v>-78188.467318668452</v>
      </c>
      <c r="DF282" s="201">
        <f t="shared" si="480"/>
        <v>-78487.020952032006</v>
      </c>
      <c r="DG282" s="201">
        <f t="shared" si="481"/>
        <v>-78788.411760725779</v>
      </c>
      <c r="DH282" s="201">
        <f t="shared" si="482"/>
        <v>-79093.071050540835</v>
      </c>
      <c r="DI282" s="201">
        <f t="shared" si="483"/>
        <v>-78692.8670185019</v>
      </c>
      <c r="DJ282" s="201">
        <f t="shared" si="484"/>
        <v>-78526.031778227305</v>
      </c>
      <c r="DK282" s="201">
        <f t="shared" si="485"/>
        <v>-79820.089985792365</v>
      </c>
      <c r="DL282" s="201">
        <f t="shared" si="486"/>
        <v>-80118.643619155919</v>
      </c>
      <c r="DM282" s="188"/>
      <c r="DN282" s="367">
        <f>COUNTIF(CI259:DM282,"&gt;"&amp;StorCap)+COUNTIF(CI259:DM282,"&lt;"&amp;0)</f>
        <v>720</v>
      </c>
    </row>
    <row r="283" spans="2:118" ht="15.4" x14ac:dyDescent="0.45">
      <c r="B283" s="246"/>
      <c r="C283" s="39"/>
      <c r="D283" s="39"/>
      <c r="E283" s="39"/>
      <c r="F283" s="39"/>
      <c r="G283" s="39"/>
      <c r="H283" s="39"/>
      <c r="I283" s="39"/>
      <c r="J283" s="308"/>
      <c r="K283" s="309"/>
      <c r="L283" s="309"/>
      <c r="M283" s="309"/>
      <c r="N283" s="309"/>
      <c r="O283" s="309"/>
      <c r="P283" s="309"/>
      <c r="Q283" s="247"/>
      <c r="X283" s="246"/>
      <c r="Y283" s="251"/>
      <c r="Z283" s="288" t="str">
        <f t="shared" ref="Z283" si="495">IF(SUM(Z259:Z282)&gt;0,"Verify","")</f>
        <v/>
      </c>
      <c r="AA283" s="288" t="str">
        <f t="shared" ref="AA283:BC283" si="496">IF(SUM(AA259:AA282)&gt;0,"Verify","")</f>
        <v>Verify</v>
      </c>
      <c r="AB283" s="288" t="str">
        <f t="shared" si="496"/>
        <v/>
      </c>
      <c r="AC283" s="288" t="str">
        <f t="shared" si="496"/>
        <v/>
      </c>
      <c r="AD283" s="288" t="str">
        <f t="shared" si="496"/>
        <v/>
      </c>
      <c r="AE283" s="288" t="str">
        <f t="shared" si="496"/>
        <v/>
      </c>
      <c r="AF283" s="288" t="str">
        <f t="shared" si="496"/>
        <v/>
      </c>
      <c r="AG283" s="288" t="str">
        <f t="shared" si="496"/>
        <v/>
      </c>
      <c r="AH283" s="288" t="str">
        <f t="shared" si="496"/>
        <v/>
      </c>
      <c r="AI283" s="288" t="str">
        <f t="shared" si="496"/>
        <v/>
      </c>
      <c r="AJ283" s="288" t="str">
        <f t="shared" si="496"/>
        <v/>
      </c>
      <c r="AK283" s="288" t="str">
        <f t="shared" si="496"/>
        <v/>
      </c>
      <c r="AL283" s="288" t="str">
        <f t="shared" si="496"/>
        <v/>
      </c>
      <c r="AM283" s="288" t="str">
        <f t="shared" si="496"/>
        <v/>
      </c>
      <c r="AN283" s="288" t="str">
        <f t="shared" si="496"/>
        <v/>
      </c>
      <c r="AO283" s="288" t="str">
        <f t="shared" si="496"/>
        <v/>
      </c>
      <c r="AP283" s="288" t="str">
        <f t="shared" si="496"/>
        <v/>
      </c>
      <c r="AQ283" s="288" t="str">
        <f t="shared" si="496"/>
        <v/>
      </c>
      <c r="AR283" s="288" t="str">
        <f t="shared" si="496"/>
        <v/>
      </c>
      <c r="AS283" s="288" t="str">
        <f t="shared" si="496"/>
        <v/>
      </c>
      <c r="AT283" s="288" t="str">
        <f t="shared" si="496"/>
        <v/>
      </c>
      <c r="AU283" s="288" t="str">
        <f t="shared" si="496"/>
        <v>Verify</v>
      </c>
      <c r="AV283" s="288" t="str">
        <f t="shared" si="496"/>
        <v/>
      </c>
      <c r="AW283" s="288" t="str">
        <f t="shared" si="496"/>
        <v/>
      </c>
      <c r="AX283" s="288" t="str">
        <f t="shared" si="496"/>
        <v/>
      </c>
      <c r="AY283" s="288" t="str">
        <f t="shared" si="496"/>
        <v/>
      </c>
      <c r="AZ283" s="288" t="str">
        <f t="shared" si="496"/>
        <v/>
      </c>
      <c r="BA283" s="288" t="str">
        <f t="shared" si="496"/>
        <v/>
      </c>
      <c r="BB283" s="288" t="str">
        <f t="shared" si="496"/>
        <v>Verify</v>
      </c>
      <c r="BC283" s="288" t="str">
        <f t="shared" si="496"/>
        <v/>
      </c>
      <c r="BD283" s="39"/>
      <c r="BE283" s="39"/>
      <c r="BF283" s="39"/>
      <c r="BG283" s="278">
        <f>SUM(BG259:BG282)</f>
        <v>-26139.194018570004</v>
      </c>
      <c r="BH283" s="278">
        <f>SUM(BH266:BH281)</f>
        <v>17610.819673009995</v>
      </c>
      <c r="BI283" s="278">
        <f>SUM(BI259:BI282)</f>
        <v>-71045.980775500007</v>
      </c>
      <c r="BJ283" s="291">
        <f>SUM(BJ259:BJ282)</f>
        <v>62517.606429939988</v>
      </c>
      <c r="CG283" s="192"/>
      <c r="CH283" s="202"/>
      <c r="CI283" s="208"/>
      <c r="CJ283" s="208"/>
      <c r="CK283" s="208"/>
      <c r="CL283" s="208"/>
      <c r="CM283" s="208"/>
      <c r="CN283" s="208"/>
      <c r="CO283" s="208"/>
      <c r="CP283" s="208"/>
      <c r="CQ283" s="208"/>
      <c r="CR283" s="208"/>
      <c r="CS283" s="208"/>
      <c r="CT283" s="208"/>
      <c r="CU283" s="208"/>
      <c r="CV283" s="208"/>
      <c r="CW283" s="208"/>
      <c r="CX283" s="208"/>
      <c r="CY283" s="208"/>
      <c r="CZ283" s="208"/>
      <c r="DA283" s="208"/>
      <c r="DB283" s="208"/>
      <c r="DC283" s="208"/>
      <c r="DD283" s="208"/>
      <c r="DE283" s="208"/>
      <c r="DF283" s="208"/>
      <c r="DG283" s="208"/>
      <c r="DH283" s="208"/>
      <c r="DI283" s="208"/>
      <c r="DJ283" s="208"/>
      <c r="DK283" s="208"/>
      <c r="DL283" s="208"/>
      <c r="DM283" s="188"/>
      <c r="DN283" s="180"/>
    </row>
    <row r="284" spans="2:118" ht="15.4" x14ac:dyDescent="0.45">
      <c r="B284" s="246"/>
      <c r="C284" s="453" t="s">
        <v>259</v>
      </c>
      <c r="D284" s="454"/>
      <c r="E284" s="454"/>
      <c r="F284" s="454"/>
      <c r="G284" s="454"/>
      <c r="H284" s="454"/>
      <c r="I284" s="454"/>
      <c r="J284" s="454"/>
      <c r="K284" s="454"/>
      <c r="L284" s="454"/>
      <c r="M284" s="454"/>
      <c r="N284" s="454"/>
      <c r="O284" s="455"/>
      <c r="P284" s="309"/>
      <c r="Q284" s="247"/>
      <c r="X284" s="283"/>
      <c r="Y284" s="284"/>
      <c r="Z284" s="284"/>
      <c r="AA284" s="284"/>
      <c r="AB284" s="284"/>
      <c r="AC284" s="284"/>
      <c r="AD284" s="284"/>
      <c r="AE284" s="284"/>
      <c r="AF284" s="284"/>
      <c r="AG284" s="284"/>
      <c r="AH284" s="284"/>
      <c r="AI284" s="284"/>
      <c r="AJ284" s="284"/>
      <c r="AK284" s="284"/>
      <c r="AL284" s="284"/>
      <c r="AM284" s="284"/>
      <c r="AN284" s="284"/>
      <c r="AO284" s="284"/>
      <c r="AP284" s="284"/>
      <c r="AQ284" s="284"/>
      <c r="AR284" s="284"/>
      <c r="AS284" s="284"/>
      <c r="AT284" s="284"/>
      <c r="AU284" s="284"/>
      <c r="AV284" s="284"/>
      <c r="AW284" s="284"/>
      <c r="AX284" s="284"/>
      <c r="AY284" s="284"/>
      <c r="AZ284" s="284"/>
      <c r="BA284" s="284"/>
      <c r="BB284" s="284"/>
      <c r="BC284" s="284"/>
      <c r="BD284" s="286"/>
      <c r="BE284" s="286"/>
      <c r="BF284" s="286"/>
      <c r="BG284" s="292"/>
      <c r="BH284" s="293"/>
      <c r="BI284" s="293"/>
      <c r="BJ284" s="294"/>
      <c r="CG284" s="203"/>
      <c r="CH284" s="204"/>
      <c r="CI284" s="204"/>
      <c r="CJ284" s="204"/>
      <c r="CK284" s="204"/>
      <c r="CL284" s="204"/>
      <c r="CM284" s="204"/>
      <c r="CN284" s="204"/>
      <c r="CO284" s="204"/>
      <c r="CP284" s="204"/>
      <c r="CQ284" s="204"/>
      <c r="CR284" s="204"/>
      <c r="CS284" s="204"/>
      <c r="CT284" s="204"/>
      <c r="CU284" s="204"/>
      <c r="CV284" s="204"/>
      <c r="CW284" s="204"/>
      <c r="CX284" s="204"/>
      <c r="CY284" s="204"/>
      <c r="CZ284" s="204"/>
      <c r="DA284" s="204"/>
      <c r="DB284" s="204"/>
      <c r="DC284" s="204"/>
      <c r="DD284" s="204"/>
      <c r="DE284" s="204"/>
      <c r="DF284" s="204"/>
      <c r="DG284" s="204"/>
      <c r="DH284" s="204"/>
      <c r="DI284" s="204"/>
      <c r="DJ284" s="204"/>
      <c r="DK284" s="204"/>
      <c r="DL284" s="204"/>
      <c r="DM284" s="209"/>
      <c r="DN284" s="180"/>
    </row>
    <row r="285" spans="2:118" ht="15.4" x14ac:dyDescent="0.45">
      <c r="B285" s="246"/>
      <c r="C285" s="456"/>
      <c r="D285" s="457"/>
      <c r="E285" s="457"/>
      <c r="F285" s="457"/>
      <c r="G285" s="457"/>
      <c r="H285" s="457"/>
      <c r="I285" s="457"/>
      <c r="J285" s="457"/>
      <c r="K285" s="457"/>
      <c r="L285" s="457"/>
      <c r="M285" s="457"/>
      <c r="N285" s="457"/>
      <c r="O285" s="458"/>
      <c r="P285" s="309"/>
      <c r="Q285" s="247"/>
      <c r="X285" s="296"/>
      <c r="Y285" s="297"/>
      <c r="Z285" s="297"/>
      <c r="AA285" s="297"/>
      <c r="AB285" s="297"/>
      <c r="AC285" s="297"/>
      <c r="AD285" s="297"/>
      <c r="AE285" s="297"/>
      <c r="AF285" s="297"/>
      <c r="AG285" s="297"/>
      <c r="AH285" s="297"/>
      <c r="AI285" s="297"/>
      <c r="AJ285" s="297"/>
      <c r="AK285" s="297"/>
      <c r="AL285" s="297"/>
      <c r="AM285" s="297"/>
      <c r="AN285" s="298"/>
      <c r="AO285" s="299"/>
      <c r="AP285" s="299"/>
      <c r="AQ285" s="299"/>
      <c r="AR285" s="299"/>
      <c r="AS285" s="299"/>
      <c r="AT285" s="299"/>
      <c r="AU285" s="299"/>
      <c r="AV285" s="299"/>
      <c r="AW285" s="299"/>
      <c r="AX285" s="299"/>
      <c r="AY285" s="299"/>
      <c r="AZ285" s="299"/>
      <c r="BA285" s="299"/>
      <c r="BB285" s="299"/>
      <c r="BC285" s="299"/>
      <c r="BD285" s="299"/>
      <c r="BE285" s="299"/>
      <c r="BF285" s="299"/>
      <c r="BG285" s="39"/>
      <c r="BH285" s="39"/>
      <c r="BI285" s="39"/>
      <c r="BJ285" s="247"/>
      <c r="CG285" s="210"/>
      <c r="CH285" s="211"/>
      <c r="CI285" s="211"/>
      <c r="CJ285" s="211"/>
      <c r="CK285" s="211"/>
      <c r="CL285" s="211"/>
      <c r="CM285" s="211"/>
      <c r="CN285" s="211"/>
      <c r="CO285" s="211"/>
      <c r="CP285" s="211"/>
      <c r="CQ285" s="211"/>
      <c r="CR285" s="211"/>
      <c r="CS285" s="211"/>
      <c r="CT285" s="211"/>
      <c r="CU285" s="211"/>
      <c r="CV285" s="211"/>
      <c r="CW285" s="212"/>
      <c r="CX285" s="213"/>
      <c r="CY285" s="213"/>
      <c r="CZ285" s="213"/>
      <c r="DA285" s="213"/>
      <c r="DB285" s="213"/>
      <c r="DC285" s="213"/>
      <c r="DD285" s="213"/>
      <c r="DE285" s="213"/>
      <c r="DF285" s="213"/>
      <c r="DG285" s="213"/>
      <c r="DH285" s="213"/>
      <c r="DI285" s="213"/>
      <c r="DJ285" s="213"/>
      <c r="DK285" s="213"/>
      <c r="DL285" s="213"/>
      <c r="DM285" s="213"/>
      <c r="DN285" s="180"/>
    </row>
    <row r="286" spans="2:118" ht="15.4" x14ac:dyDescent="0.45">
      <c r="B286" s="246"/>
      <c r="C286" s="456"/>
      <c r="D286" s="457"/>
      <c r="E286" s="457"/>
      <c r="F286" s="457"/>
      <c r="G286" s="457"/>
      <c r="H286" s="457"/>
      <c r="I286" s="457"/>
      <c r="J286" s="457"/>
      <c r="K286" s="457"/>
      <c r="L286" s="457"/>
      <c r="M286" s="457"/>
      <c r="N286" s="457"/>
      <c r="O286" s="458"/>
      <c r="P286" s="309"/>
      <c r="Q286" s="247"/>
      <c r="X286" s="246" t="s">
        <v>178</v>
      </c>
      <c r="Y286" s="39"/>
      <c r="Z286" s="39"/>
      <c r="AA286" s="39"/>
      <c r="AB286" s="39"/>
      <c r="AC286" s="39"/>
      <c r="AD286" s="39"/>
      <c r="AE286" s="39"/>
      <c r="AF286" s="39"/>
      <c r="AG286" s="39"/>
      <c r="AH286" s="39"/>
      <c r="AI286" s="39"/>
      <c r="AJ286" s="39"/>
      <c r="AK286" s="39"/>
      <c r="AL286" s="39"/>
      <c r="AM286" s="39"/>
      <c r="AN286" s="39"/>
      <c r="AO286" s="39"/>
      <c r="AP286" s="39"/>
      <c r="AQ286" s="39"/>
      <c r="AR286" s="39"/>
      <c r="AS286" s="39"/>
      <c r="AT286" s="39"/>
      <c r="AU286" s="39"/>
      <c r="AV286" s="39"/>
      <c r="AW286" s="39"/>
      <c r="AX286" s="39"/>
      <c r="AY286" s="39"/>
      <c r="AZ286" s="39"/>
      <c r="BA286" s="39"/>
      <c r="BB286" s="39"/>
      <c r="BC286" s="39"/>
      <c r="BD286" s="39"/>
      <c r="BE286" s="39"/>
      <c r="BF286" s="39"/>
      <c r="BG286" s="39"/>
      <c r="BH286" s="39"/>
      <c r="BI286" s="39"/>
      <c r="BJ286" s="247"/>
      <c r="CG286" s="192" t="s">
        <v>178</v>
      </c>
      <c r="CH286" s="188"/>
      <c r="CI286" s="188"/>
      <c r="CJ286" s="188"/>
      <c r="CK286" s="188"/>
      <c r="CL286" s="188"/>
      <c r="CM286" s="188"/>
      <c r="CN286" s="188"/>
      <c r="CO286" s="188"/>
      <c r="CP286" s="188"/>
      <c r="CQ286" s="188"/>
      <c r="CR286" s="188"/>
      <c r="CS286" s="188"/>
      <c r="CT286" s="188"/>
      <c r="CU286" s="188"/>
      <c r="CV286" s="188"/>
      <c r="CW286" s="188"/>
      <c r="CX286" s="188"/>
      <c r="CY286" s="188"/>
      <c r="CZ286" s="188"/>
      <c r="DA286" s="188"/>
      <c r="DB286" s="188"/>
      <c r="DC286" s="188"/>
      <c r="DD286" s="188"/>
      <c r="DE286" s="188"/>
      <c r="DF286" s="188"/>
      <c r="DG286" s="188"/>
      <c r="DH286" s="188"/>
      <c r="DI286" s="188"/>
      <c r="DJ286" s="188"/>
      <c r="DK286" s="188"/>
      <c r="DL286" s="188"/>
      <c r="DM286" s="188"/>
      <c r="DN286" s="180"/>
    </row>
    <row r="287" spans="2:118" ht="15.4" x14ac:dyDescent="0.45">
      <c r="B287" s="246"/>
      <c r="C287" s="456"/>
      <c r="D287" s="457"/>
      <c r="E287" s="457"/>
      <c r="F287" s="457"/>
      <c r="G287" s="457"/>
      <c r="H287" s="457"/>
      <c r="I287" s="457"/>
      <c r="J287" s="457"/>
      <c r="K287" s="457"/>
      <c r="L287" s="457"/>
      <c r="M287" s="457"/>
      <c r="N287" s="457"/>
      <c r="O287" s="458"/>
      <c r="P287" s="309"/>
      <c r="Q287" s="247"/>
      <c r="X287" s="246"/>
      <c r="Y287" s="39"/>
      <c r="Z287" s="264">
        <f t="shared" ref="Z287:BD287" si="497">IFERROR(SUMIF(Z290:Z313,"&gt;0",Z290:Z313)/-SUMIF(Z290:Z313,"&lt;0",Z290:Z313),"")</f>
        <v>0.88000000000141054</v>
      </c>
      <c r="AA287" s="264">
        <f t="shared" si="497"/>
        <v>0.87832089946357506</v>
      </c>
      <c r="AB287" s="264">
        <f t="shared" si="497"/>
        <v>0.8799999999987862</v>
      </c>
      <c r="AC287" s="264">
        <f t="shared" si="497"/>
        <v>0.66690457218098464</v>
      </c>
      <c r="AD287" s="264">
        <f t="shared" si="497"/>
        <v>0.85160042886659171</v>
      </c>
      <c r="AE287" s="264">
        <f t="shared" si="497"/>
        <v>1.1989871962500001</v>
      </c>
      <c r="AF287" s="264">
        <f t="shared" si="497"/>
        <v>0.89440421483839494</v>
      </c>
      <c r="AG287" s="264">
        <f t="shared" si="497"/>
        <v>0.88</v>
      </c>
      <c r="AH287" s="264">
        <f t="shared" si="497"/>
        <v>0.86865786501308984</v>
      </c>
      <c r="AI287" s="264">
        <f t="shared" si="497"/>
        <v>0.88000000000085987</v>
      </c>
      <c r="AJ287" s="264">
        <f t="shared" si="497"/>
        <v>0.89560578106300126</v>
      </c>
      <c r="AK287" s="264">
        <f t="shared" si="497"/>
        <v>0.86129109252406966</v>
      </c>
      <c r="AL287" s="264">
        <f t="shared" si="497"/>
        <v>0.56805165231336163</v>
      </c>
      <c r="AM287" s="264">
        <f t="shared" si="497"/>
        <v>1.40267832625</v>
      </c>
      <c r="AN287" s="264">
        <f t="shared" si="497"/>
        <v>0.88000000000035983</v>
      </c>
      <c r="AO287" s="264">
        <f t="shared" si="497"/>
        <v>0.8800000000010203</v>
      </c>
      <c r="AP287" s="264">
        <f t="shared" si="497"/>
        <v>0.89305897820202862</v>
      </c>
      <c r="AQ287" s="264">
        <f t="shared" si="497"/>
        <v>0.86129109252406977</v>
      </c>
      <c r="AR287" s="264">
        <f t="shared" si="497"/>
        <v>0.64626293342036334</v>
      </c>
      <c r="AS287" s="264">
        <f t="shared" si="497"/>
        <v>1.3257155933333331</v>
      </c>
      <c r="AT287" s="264">
        <f t="shared" si="497"/>
        <v>0.86582776238257375</v>
      </c>
      <c r="AU287" s="264">
        <f t="shared" si="497"/>
        <v>0.88000000000035961</v>
      </c>
      <c r="AV287" s="264">
        <f t="shared" si="497"/>
        <v>0.88000000000000012</v>
      </c>
      <c r="AW287" s="264">
        <f t="shared" si="497"/>
        <v>0.88000000000029355</v>
      </c>
      <c r="AX287" s="264">
        <f t="shared" si="497"/>
        <v>0.89348846796494985</v>
      </c>
      <c r="AY287" s="264">
        <f t="shared" si="497"/>
        <v>0.58107665567925992</v>
      </c>
      <c r="AZ287" s="264">
        <f t="shared" si="497"/>
        <v>1.3043651883333331</v>
      </c>
      <c r="BA287" s="264">
        <f t="shared" si="497"/>
        <v>0.88000000000035972</v>
      </c>
      <c r="BB287" s="264">
        <f t="shared" si="497"/>
        <v>0.88000000000035961</v>
      </c>
      <c r="BC287" s="264">
        <f t="shared" si="497"/>
        <v>0.88000000000172074</v>
      </c>
      <c r="BD287" s="264">
        <f t="shared" si="497"/>
        <v>0.88000000000035983</v>
      </c>
      <c r="BE287" s="39"/>
      <c r="BF287" s="39"/>
      <c r="BG287" s="43"/>
      <c r="BH287" s="39"/>
      <c r="BI287" s="39"/>
      <c r="BJ287" s="247"/>
      <c r="CG287" s="192"/>
      <c r="CH287" s="188"/>
      <c r="CI287" s="193"/>
      <c r="CJ287" s="193"/>
      <c r="CK287" s="193"/>
      <c r="CL287" s="193"/>
      <c r="CM287" s="193"/>
      <c r="CN287" s="193"/>
      <c r="CO287" s="193"/>
      <c r="CP287" s="193"/>
      <c r="CQ287" s="193"/>
      <c r="CR287" s="193"/>
      <c r="CS287" s="193"/>
      <c r="CT287" s="193"/>
      <c r="CU287" s="193"/>
      <c r="CV287" s="193"/>
      <c r="CW287" s="193"/>
      <c r="CX287" s="193"/>
      <c r="CY287" s="193"/>
      <c r="CZ287" s="193"/>
      <c r="DA287" s="193"/>
      <c r="DB287" s="193"/>
      <c r="DC287" s="193"/>
      <c r="DD287" s="193"/>
      <c r="DE287" s="193"/>
      <c r="DF287" s="193"/>
      <c r="DG287" s="193"/>
      <c r="DH287" s="193"/>
      <c r="DI287" s="193"/>
      <c r="DJ287" s="193"/>
      <c r="DK287" s="193"/>
      <c r="DL287" s="193"/>
      <c r="DM287" s="193"/>
      <c r="DN287" s="180"/>
    </row>
    <row r="288" spans="2:118" ht="15.4" x14ac:dyDescent="0.45">
      <c r="B288" s="246"/>
      <c r="C288" s="456"/>
      <c r="D288" s="457"/>
      <c r="E288" s="457"/>
      <c r="F288" s="457"/>
      <c r="G288" s="457"/>
      <c r="H288" s="457"/>
      <c r="I288" s="457"/>
      <c r="J288" s="457"/>
      <c r="K288" s="457"/>
      <c r="L288" s="457"/>
      <c r="M288" s="457"/>
      <c r="N288" s="457"/>
      <c r="O288" s="458"/>
      <c r="P288" s="309"/>
      <c r="Q288" s="247"/>
      <c r="X288" s="246"/>
      <c r="Y288" s="248" t="s">
        <v>93</v>
      </c>
      <c r="Z288" s="62">
        <v>1</v>
      </c>
      <c r="AA288" s="62">
        <v>2</v>
      </c>
      <c r="AB288" s="62">
        <v>3</v>
      </c>
      <c r="AC288" s="62">
        <v>4</v>
      </c>
      <c r="AD288" s="62">
        <v>5</v>
      </c>
      <c r="AE288" s="62">
        <v>6</v>
      </c>
      <c r="AF288" s="62">
        <v>7</v>
      </c>
      <c r="AG288" s="62">
        <v>8</v>
      </c>
      <c r="AH288" s="62">
        <v>9</v>
      </c>
      <c r="AI288" s="62">
        <v>10</v>
      </c>
      <c r="AJ288" s="62">
        <v>11</v>
      </c>
      <c r="AK288" s="62">
        <v>12</v>
      </c>
      <c r="AL288" s="62">
        <v>13</v>
      </c>
      <c r="AM288" s="62">
        <v>14</v>
      </c>
      <c r="AN288" s="62">
        <v>15</v>
      </c>
      <c r="AO288" s="62">
        <v>16</v>
      </c>
      <c r="AP288" s="62">
        <v>17</v>
      </c>
      <c r="AQ288" s="62">
        <v>18</v>
      </c>
      <c r="AR288" s="62">
        <v>19</v>
      </c>
      <c r="AS288" s="62">
        <v>20</v>
      </c>
      <c r="AT288" s="62">
        <v>21</v>
      </c>
      <c r="AU288" s="62">
        <v>22</v>
      </c>
      <c r="AV288" s="62">
        <v>23</v>
      </c>
      <c r="AW288" s="62">
        <v>24</v>
      </c>
      <c r="AX288" s="62">
        <v>25</v>
      </c>
      <c r="AY288" s="62">
        <v>26</v>
      </c>
      <c r="AZ288" s="62">
        <v>27</v>
      </c>
      <c r="BA288" s="62">
        <v>28</v>
      </c>
      <c r="BB288" s="62">
        <v>29</v>
      </c>
      <c r="BC288" s="62">
        <v>30</v>
      </c>
      <c r="BD288" s="62">
        <v>31</v>
      </c>
      <c r="BE288" s="484" t="s">
        <v>94</v>
      </c>
      <c r="BF288" s="495"/>
      <c r="BG288" s="266" t="s">
        <v>95</v>
      </c>
      <c r="BH288" s="266" t="s">
        <v>96</v>
      </c>
      <c r="BI288" s="266" t="s">
        <v>97</v>
      </c>
      <c r="BJ288" s="267" t="s">
        <v>98</v>
      </c>
      <c r="CG288" s="192"/>
      <c r="CH288" s="194" t="s">
        <v>93</v>
      </c>
      <c r="CI288" s="195">
        <v>1</v>
      </c>
      <c r="CJ288" s="195">
        <v>2</v>
      </c>
      <c r="CK288" s="195">
        <v>3</v>
      </c>
      <c r="CL288" s="195">
        <v>4</v>
      </c>
      <c r="CM288" s="195">
        <v>5</v>
      </c>
      <c r="CN288" s="195">
        <v>6</v>
      </c>
      <c r="CO288" s="195">
        <v>7</v>
      </c>
      <c r="CP288" s="195">
        <v>8</v>
      </c>
      <c r="CQ288" s="195">
        <v>9</v>
      </c>
      <c r="CR288" s="195">
        <v>10</v>
      </c>
      <c r="CS288" s="195">
        <v>11</v>
      </c>
      <c r="CT288" s="195">
        <v>12</v>
      </c>
      <c r="CU288" s="195">
        <v>13</v>
      </c>
      <c r="CV288" s="195">
        <v>14</v>
      </c>
      <c r="CW288" s="195">
        <v>15</v>
      </c>
      <c r="CX288" s="195">
        <v>16</v>
      </c>
      <c r="CY288" s="195">
        <v>17</v>
      </c>
      <c r="CZ288" s="195">
        <v>18</v>
      </c>
      <c r="DA288" s="195">
        <v>19</v>
      </c>
      <c r="DB288" s="195">
        <v>20</v>
      </c>
      <c r="DC288" s="195">
        <v>21</v>
      </c>
      <c r="DD288" s="195">
        <v>22</v>
      </c>
      <c r="DE288" s="195">
        <v>23</v>
      </c>
      <c r="DF288" s="195">
        <v>24</v>
      </c>
      <c r="DG288" s="195">
        <v>25</v>
      </c>
      <c r="DH288" s="195">
        <v>26</v>
      </c>
      <c r="DI288" s="195">
        <v>27</v>
      </c>
      <c r="DJ288" s="195">
        <v>28</v>
      </c>
      <c r="DK288" s="195">
        <v>29</v>
      </c>
      <c r="DL288" s="195">
        <v>30</v>
      </c>
      <c r="DM288" s="195">
        <v>31</v>
      </c>
      <c r="DN288" s="180"/>
    </row>
    <row r="289" spans="2:118" ht="15.4" x14ac:dyDescent="0.45">
      <c r="B289" s="246"/>
      <c r="C289" s="456"/>
      <c r="D289" s="457"/>
      <c r="E289" s="457"/>
      <c r="F289" s="457"/>
      <c r="G289" s="457"/>
      <c r="H289" s="457"/>
      <c r="I289" s="457"/>
      <c r="J289" s="457"/>
      <c r="K289" s="457"/>
      <c r="L289" s="457"/>
      <c r="M289" s="457"/>
      <c r="N289" s="457"/>
      <c r="O289" s="458"/>
      <c r="P289" s="309"/>
      <c r="Q289" s="247"/>
      <c r="X289" s="246"/>
      <c r="Y289" s="248"/>
      <c r="Z289" s="62" t="str">
        <f>VLOOKUP(WEEKDAY(CONCATENATE("1","/",Z288,"/",$AJ$6)),$BY$11:$BZ$17,2,FALSE)</f>
        <v>Sun</v>
      </c>
      <c r="AA289" s="62" t="str">
        <f t="shared" ref="AA289" si="498">VLOOKUP(WEEKDAY(CONCATENATE("1","/",AA288,"/",$AJ$6)),$BY$11:$BZ$17,2,FALSE)</f>
        <v>Mon</v>
      </c>
      <c r="AB289" s="62" t="str">
        <f t="shared" ref="AB289" si="499">VLOOKUP(WEEKDAY(CONCATENATE("1","/",AB288,"/",$AJ$6)),$BY$11:$BZ$17,2,FALSE)</f>
        <v>Tues</v>
      </c>
      <c r="AC289" s="62" t="str">
        <f t="shared" ref="AC289" si="500">VLOOKUP(WEEKDAY(CONCATENATE("1","/",AC288,"/",$AJ$6)),$BY$11:$BZ$17,2,FALSE)</f>
        <v>Wed</v>
      </c>
      <c r="AD289" s="62" t="str">
        <f t="shared" ref="AD289" si="501">VLOOKUP(WEEKDAY(CONCATENATE("1","/",AD288,"/",$AJ$6)),$BY$11:$BZ$17,2,FALSE)</f>
        <v>Thur</v>
      </c>
      <c r="AE289" s="62" t="str">
        <f t="shared" ref="AE289" si="502">VLOOKUP(WEEKDAY(CONCATENATE("1","/",AE288,"/",$AJ$6)),$BY$11:$BZ$17,2,FALSE)</f>
        <v>Fri</v>
      </c>
      <c r="AF289" s="62" t="str">
        <f t="shared" ref="AF289" si="503">VLOOKUP(WEEKDAY(CONCATENATE("1","/",AF288,"/",$AJ$6)),$BY$11:$BZ$17,2,FALSE)</f>
        <v>Sat</v>
      </c>
      <c r="AG289" s="62" t="str">
        <f>Z289</f>
        <v>Sun</v>
      </c>
      <c r="AH289" s="62" t="str">
        <f t="shared" ref="AH289:BD289" si="504">AA289</f>
        <v>Mon</v>
      </c>
      <c r="AI289" s="62" t="str">
        <f t="shared" si="504"/>
        <v>Tues</v>
      </c>
      <c r="AJ289" s="62" t="str">
        <f t="shared" si="504"/>
        <v>Wed</v>
      </c>
      <c r="AK289" s="62" t="str">
        <f t="shared" si="504"/>
        <v>Thur</v>
      </c>
      <c r="AL289" s="62" t="str">
        <f t="shared" si="504"/>
        <v>Fri</v>
      </c>
      <c r="AM289" s="62" t="str">
        <f t="shared" si="504"/>
        <v>Sat</v>
      </c>
      <c r="AN289" s="62" t="str">
        <f t="shared" si="504"/>
        <v>Sun</v>
      </c>
      <c r="AO289" s="62" t="str">
        <f t="shared" si="504"/>
        <v>Mon</v>
      </c>
      <c r="AP289" s="62" t="str">
        <f t="shared" si="504"/>
        <v>Tues</v>
      </c>
      <c r="AQ289" s="62" t="str">
        <f t="shared" si="504"/>
        <v>Wed</v>
      </c>
      <c r="AR289" s="62" t="str">
        <f t="shared" si="504"/>
        <v>Thur</v>
      </c>
      <c r="AS289" s="62" t="str">
        <f t="shared" si="504"/>
        <v>Fri</v>
      </c>
      <c r="AT289" s="62" t="str">
        <f t="shared" si="504"/>
        <v>Sat</v>
      </c>
      <c r="AU289" s="62" t="str">
        <f t="shared" si="504"/>
        <v>Sun</v>
      </c>
      <c r="AV289" s="62" t="str">
        <f t="shared" si="504"/>
        <v>Mon</v>
      </c>
      <c r="AW289" s="62" t="str">
        <f t="shared" si="504"/>
        <v>Tues</v>
      </c>
      <c r="AX289" s="62" t="str">
        <f t="shared" si="504"/>
        <v>Wed</v>
      </c>
      <c r="AY289" s="62" t="str">
        <f t="shared" si="504"/>
        <v>Thur</v>
      </c>
      <c r="AZ289" s="62" t="str">
        <f t="shared" si="504"/>
        <v>Fri</v>
      </c>
      <c r="BA289" s="62" t="str">
        <f t="shared" si="504"/>
        <v>Sat</v>
      </c>
      <c r="BB289" s="62" t="str">
        <f t="shared" si="504"/>
        <v>Sun</v>
      </c>
      <c r="BC289" s="62" t="str">
        <f t="shared" si="504"/>
        <v>Mon</v>
      </c>
      <c r="BD289" s="62" t="str">
        <f t="shared" si="504"/>
        <v>Tues</v>
      </c>
      <c r="BE289" s="484" t="s">
        <v>113</v>
      </c>
      <c r="BF289" s="495"/>
      <c r="BG289" s="266" t="s">
        <v>43</v>
      </c>
      <c r="BH289" s="266" t="s">
        <v>43</v>
      </c>
      <c r="BI289" s="266" t="s">
        <v>43</v>
      </c>
      <c r="BJ289" s="267" t="s">
        <v>43</v>
      </c>
      <c r="CG289" s="192"/>
      <c r="CH289" s="194"/>
      <c r="CI289" s="195" t="str">
        <f>Z289</f>
        <v>Sun</v>
      </c>
      <c r="CJ289" s="195" t="str">
        <f t="shared" ref="CJ289:DM289" si="505">AA289</f>
        <v>Mon</v>
      </c>
      <c r="CK289" s="195" t="str">
        <f t="shared" si="505"/>
        <v>Tues</v>
      </c>
      <c r="CL289" s="195" t="str">
        <f t="shared" si="505"/>
        <v>Wed</v>
      </c>
      <c r="CM289" s="195" t="str">
        <f t="shared" si="505"/>
        <v>Thur</v>
      </c>
      <c r="CN289" s="195" t="str">
        <f t="shared" si="505"/>
        <v>Fri</v>
      </c>
      <c r="CO289" s="195" t="str">
        <f t="shared" si="505"/>
        <v>Sat</v>
      </c>
      <c r="CP289" s="195" t="str">
        <f t="shared" si="505"/>
        <v>Sun</v>
      </c>
      <c r="CQ289" s="195" t="str">
        <f t="shared" si="505"/>
        <v>Mon</v>
      </c>
      <c r="CR289" s="195" t="str">
        <f t="shared" si="505"/>
        <v>Tues</v>
      </c>
      <c r="CS289" s="195" t="str">
        <f t="shared" si="505"/>
        <v>Wed</v>
      </c>
      <c r="CT289" s="195" t="str">
        <f t="shared" si="505"/>
        <v>Thur</v>
      </c>
      <c r="CU289" s="195" t="str">
        <f t="shared" si="505"/>
        <v>Fri</v>
      </c>
      <c r="CV289" s="195" t="str">
        <f t="shared" si="505"/>
        <v>Sat</v>
      </c>
      <c r="CW289" s="195" t="str">
        <f t="shared" si="505"/>
        <v>Sun</v>
      </c>
      <c r="CX289" s="195" t="str">
        <f t="shared" si="505"/>
        <v>Mon</v>
      </c>
      <c r="CY289" s="195" t="str">
        <f t="shared" si="505"/>
        <v>Tues</v>
      </c>
      <c r="CZ289" s="195" t="str">
        <f t="shared" si="505"/>
        <v>Wed</v>
      </c>
      <c r="DA289" s="195" t="str">
        <f t="shared" si="505"/>
        <v>Thur</v>
      </c>
      <c r="DB289" s="195" t="str">
        <f t="shared" si="505"/>
        <v>Fri</v>
      </c>
      <c r="DC289" s="195" t="str">
        <f t="shared" si="505"/>
        <v>Sat</v>
      </c>
      <c r="DD289" s="195" t="str">
        <f t="shared" si="505"/>
        <v>Sun</v>
      </c>
      <c r="DE289" s="195" t="str">
        <f t="shared" si="505"/>
        <v>Mon</v>
      </c>
      <c r="DF289" s="195" t="str">
        <f t="shared" si="505"/>
        <v>Tues</v>
      </c>
      <c r="DG289" s="195" t="str">
        <f t="shared" si="505"/>
        <v>Wed</v>
      </c>
      <c r="DH289" s="195" t="str">
        <f t="shared" si="505"/>
        <v>Thur</v>
      </c>
      <c r="DI289" s="195" t="str">
        <f t="shared" si="505"/>
        <v>Fri</v>
      </c>
      <c r="DJ289" s="195" t="str">
        <f t="shared" si="505"/>
        <v>Sat</v>
      </c>
      <c r="DK289" s="195" t="str">
        <f t="shared" si="505"/>
        <v>Sun</v>
      </c>
      <c r="DL289" s="195" t="str">
        <f t="shared" si="505"/>
        <v>Mon</v>
      </c>
      <c r="DM289" s="195" t="str">
        <f t="shared" si="505"/>
        <v>Tues</v>
      </c>
      <c r="DN289" s="180"/>
    </row>
    <row r="290" spans="2:118" ht="15.4" x14ac:dyDescent="0.45">
      <c r="B290" s="246"/>
      <c r="C290" s="456"/>
      <c r="D290" s="457"/>
      <c r="E290" s="457"/>
      <c r="F290" s="457"/>
      <c r="G290" s="457"/>
      <c r="H290" s="457"/>
      <c r="I290" s="457"/>
      <c r="J290" s="457"/>
      <c r="K290" s="457"/>
      <c r="L290" s="457"/>
      <c r="M290" s="457"/>
      <c r="N290" s="457"/>
      <c r="O290" s="458"/>
      <c r="P290" s="309"/>
      <c r="Q290" s="247"/>
      <c r="X290" s="246"/>
      <c r="Y290" s="268">
        <v>1</v>
      </c>
      <c r="Z290" s="269">
        <v>-500</v>
      </c>
      <c r="AA290" s="269">
        <v>0</v>
      </c>
      <c r="AB290" s="269">
        <v>0</v>
      </c>
      <c r="AC290" s="269">
        <v>0</v>
      </c>
      <c r="AD290" s="269">
        <v>-500</v>
      </c>
      <c r="AE290" s="269">
        <v>0</v>
      </c>
      <c r="AF290" s="269">
        <v>-223.34975284000001</v>
      </c>
      <c r="AG290" s="269">
        <v>0</v>
      </c>
      <c r="AH290" s="269">
        <v>0</v>
      </c>
      <c r="AI290" s="269">
        <v>0</v>
      </c>
      <c r="AJ290" s="269">
        <v>-223.34975284000001</v>
      </c>
      <c r="AK290" s="269">
        <v>-271.64520739</v>
      </c>
      <c r="AL290" s="269">
        <v>0</v>
      </c>
      <c r="AM290" s="269">
        <v>0</v>
      </c>
      <c r="AN290" s="269">
        <v>0</v>
      </c>
      <c r="AO290" s="269">
        <v>0</v>
      </c>
      <c r="AP290" s="269">
        <v>0</v>
      </c>
      <c r="AQ290" s="269">
        <v>0</v>
      </c>
      <c r="AR290" s="269">
        <v>-500</v>
      </c>
      <c r="AS290" s="269">
        <v>0</v>
      </c>
      <c r="AT290" s="269">
        <v>0</v>
      </c>
      <c r="AU290" s="269">
        <v>0</v>
      </c>
      <c r="AV290" s="269">
        <v>0</v>
      </c>
      <c r="AW290" s="269">
        <v>0</v>
      </c>
      <c r="AX290" s="269">
        <v>0</v>
      </c>
      <c r="AY290" s="269">
        <v>-271.64520739</v>
      </c>
      <c r="AZ290" s="269">
        <v>0</v>
      </c>
      <c r="BA290" s="269">
        <v>0</v>
      </c>
      <c r="BB290" s="269">
        <v>0</v>
      </c>
      <c r="BC290" s="269">
        <v>-500</v>
      </c>
      <c r="BD290" s="269">
        <v>-500</v>
      </c>
      <c r="BE290" s="493">
        <f>SUM(Z290:BD290)/COUNT(Z$288:BD$288)</f>
        <v>-112.58032001483872</v>
      </c>
      <c r="BF290" s="494">
        <f t="shared" ref="BF290" si="506">SUM(AA290:BC290)/COUNT(AA$40:BC$40)</f>
        <v>-88.928211445000002</v>
      </c>
      <c r="BG290" s="270">
        <f t="shared" ref="BG290:BG296" si="507">SUM($Z290:$BD290)</f>
        <v>-3489.9899204600001</v>
      </c>
      <c r="BH290" s="270">
        <v>0</v>
      </c>
      <c r="BI290" s="271">
        <f>SUMIF(Z290:BD290,"&lt;0",Z290:BD290)</f>
        <v>-3489.9899204600001</v>
      </c>
      <c r="BJ290" s="272">
        <f>SUMIF(Z290:BD290,"&gt;0",Z290:BD290)</f>
        <v>0</v>
      </c>
      <c r="CG290" s="192"/>
      <c r="CH290" s="198">
        <v>1</v>
      </c>
      <c r="CI290" s="199">
        <f>DL282+IF(Z290&lt;0,ABS(Z290*(StorEff1/100)),-1*Z290/(StorEff1/100))</f>
        <v>-79681.643619155919</v>
      </c>
      <c r="CJ290" s="199">
        <f t="shared" ref="CJ290:DM290" si="508">CI313+IF(AA290&lt;0,ABS(AA290*(StorEff1/100)),-1*AA290/(StorEff1/100))</f>
        <v>-80420.034427849692</v>
      </c>
      <c r="CK290" s="199">
        <f t="shared" si="508"/>
        <v>-80717.067261715099</v>
      </c>
      <c r="CL290" s="199">
        <f t="shared" si="508"/>
        <v>-81154.882238724444</v>
      </c>
      <c r="CM290" s="199">
        <f t="shared" si="508"/>
        <v>-80404.120387698786</v>
      </c>
      <c r="CN290" s="199">
        <f t="shared" si="508"/>
        <v>-81092.727678500232</v>
      </c>
      <c r="CO290" s="199">
        <f t="shared" si="508"/>
        <v>-81893.197789140497</v>
      </c>
      <c r="CP290" s="199">
        <f t="shared" si="508"/>
        <v>-82420.453384106178</v>
      </c>
      <c r="CQ290" s="199">
        <f t="shared" si="508"/>
        <v>-82819.048349781253</v>
      </c>
      <c r="CR290" s="199">
        <f t="shared" si="508"/>
        <v>-83157.562834547673</v>
      </c>
      <c r="CS290" s="199">
        <f t="shared" si="508"/>
        <v>-83456.842579104414</v>
      </c>
      <c r="CT290" s="199">
        <f t="shared" si="508"/>
        <v>-83825.097187868436</v>
      </c>
      <c r="CU290" s="199">
        <f t="shared" si="508"/>
        <v>-84315.710211323807</v>
      </c>
      <c r="CV290" s="199">
        <f t="shared" si="508"/>
        <v>-83564.888100409298</v>
      </c>
      <c r="CW290" s="199">
        <f t="shared" si="508"/>
        <v>-85026.678320661027</v>
      </c>
      <c r="CX290" s="199">
        <f t="shared" si="508"/>
        <v>-85322.083660134245</v>
      </c>
      <c r="CY290" s="199">
        <f t="shared" si="508"/>
        <v>-85738.79657879773</v>
      </c>
      <c r="CZ290" s="199">
        <f t="shared" si="508"/>
        <v>-86219.828163274578</v>
      </c>
      <c r="DA290" s="199">
        <f t="shared" si="508"/>
        <v>-86036.023275471103</v>
      </c>
      <c r="DB290" s="199">
        <f t="shared" si="508"/>
        <v>-86106.545568605652</v>
      </c>
      <c r="DC290" s="199">
        <f t="shared" si="508"/>
        <v>-87070.801163571334</v>
      </c>
      <c r="DD290" s="199">
        <f t="shared" si="508"/>
        <v>-87334.399251955343</v>
      </c>
      <c r="DE290" s="199">
        <f t="shared" si="508"/>
        <v>-87629.804591428576</v>
      </c>
      <c r="DF290" s="199">
        <f t="shared" si="508"/>
        <v>-88028.399557103607</v>
      </c>
      <c r="DG290" s="199">
        <f t="shared" si="508"/>
        <v>-88390.237390856011</v>
      </c>
      <c r="DH290" s="199">
        <f t="shared" si="508"/>
        <v>-88620.08275902312</v>
      </c>
      <c r="DI290" s="199">
        <f t="shared" si="508"/>
        <v>-88382.38024186065</v>
      </c>
      <c r="DJ290" s="199">
        <f t="shared" si="508"/>
        <v>-89309.993265316036</v>
      </c>
      <c r="DK290" s="199">
        <f t="shared" si="508"/>
        <v>-89605.398604789254</v>
      </c>
      <c r="DL290" s="199">
        <f t="shared" si="508"/>
        <v>-89463.803944262472</v>
      </c>
      <c r="DM290" s="199">
        <f t="shared" si="508"/>
        <v>-89896.208526459726</v>
      </c>
      <c r="DN290" s="180"/>
    </row>
    <row r="291" spans="2:118" ht="15.4" x14ac:dyDescent="0.45">
      <c r="B291" s="246"/>
      <c r="C291" s="459"/>
      <c r="D291" s="460"/>
      <c r="E291" s="460"/>
      <c r="F291" s="460"/>
      <c r="G291" s="460"/>
      <c r="H291" s="460"/>
      <c r="I291" s="460"/>
      <c r="J291" s="460"/>
      <c r="K291" s="460"/>
      <c r="L291" s="460"/>
      <c r="M291" s="460"/>
      <c r="N291" s="460"/>
      <c r="O291" s="461"/>
      <c r="P291" s="309"/>
      <c r="Q291" s="247"/>
      <c r="X291" s="246"/>
      <c r="Y291" s="268">
        <v>2</v>
      </c>
      <c r="Z291" s="269">
        <v>-500</v>
      </c>
      <c r="AA291" s="269">
        <v>0</v>
      </c>
      <c r="AB291" s="269">
        <v>-500</v>
      </c>
      <c r="AC291" s="269">
        <v>0</v>
      </c>
      <c r="AD291" s="269">
        <v>-500</v>
      </c>
      <c r="AE291" s="269">
        <v>0</v>
      </c>
      <c r="AF291" s="269">
        <v>-500</v>
      </c>
      <c r="AG291" s="269">
        <v>0</v>
      </c>
      <c r="AH291" s="269">
        <v>0</v>
      </c>
      <c r="AI291" s="269">
        <v>0</v>
      </c>
      <c r="AJ291" s="269">
        <v>-500</v>
      </c>
      <c r="AK291" s="269">
        <v>-500</v>
      </c>
      <c r="AL291" s="269">
        <v>0</v>
      </c>
      <c r="AM291" s="269">
        <v>0</v>
      </c>
      <c r="AN291" s="269">
        <v>0</v>
      </c>
      <c r="AO291" s="269">
        <v>0</v>
      </c>
      <c r="AP291" s="269">
        <v>-500</v>
      </c>
      <c r="AQ291" s="269">
        <v>-271.64520739</v>
      </c>
      <c r="AR291" s="269">
        <v>-223.34975284000001</v>
      </c>
      <c r="AS291" s="269">
        <v>0</v>
      </c>
      <c r="AT291" s="269">
        <v>0</v>
      </c>
      <c r="AU291" s="269">
        <v>0</v>
      </c>
      <c r="AV291" s="269">
        <v>-500</v>
      </c>
      <c r="AW291" s="269">
        <v>0</v>
      </c>
      <c r="AX291" s="269">
        <v>-150.83967329999999</v>
      </c>
      <c r="AY291" s="269">
        <v>-500</v>
      </c>
      <c r="AZ291" s="269">
        <v>0</v>
      </c>
      <c r="BA291" s="269">
        <v>-500</v>
      </c>
      <c r="BB291" s="269">
        <v>0</v>
      </c>
      <c r="BC291" s="269">
        <v>-500</v>
      </c>
      <c r="BD291" s="269">
        <v>-500</v>
      </c>
      <c r="BE291" s="493">
        <f t="shared" ref="BE291:BE313" si="509">SUM(Z291:BD291)/COUNT(Z$288:BD$288)</f>
        <v>-214.38176237193548</v>
      </c>
      <c r="BF291" s="494">
        <f t="shared" ref="BF291:BF313" si="510">SUM(AA291:BC291)/COUNT(AA$40:BC$40)</f>
        <v>-201.6369511975</v>
      </c>
      <c r="BG291" s="273">
        <f t="shared" si="507"/>
        <v>-6645.8346335300002</v>
      </c>
      <c r="BH291" s="273">
        <v>0</v>
      </c>
      <c r="BI291" s="274">
        <f t="shared" ref="BI291:BI313" si="511">SUMIF(Z291:BD291,"&lt;0",Z291:BD291)</f>
        <v>-6645.8346335300002</v>
      </c>
      <c r="BJ291" s="275">
        <f t="shared" ref="BJ291:BJ313" si="512">SUMIF(Z291:BD291,"&gt;0",Z291:BD291)</f>
        <v>0</v>
      </c>
      <c r="CG291" s="192"/>
      <c r="CH291" s="198">
        <v>2</v>
      </c>
      <c r="CI291" s="199">
        <f t="shared" ref="CI291:CI313" si="513">CI290+IF(Z291&lt;0,ABS(Z291*(StorEff1/100)),-1*Z291/(StorEff1/100))</f>
        <v>-79244.643619155919</v>
      </c>
      <c r="CJ291" s="199">
        <f t="shared" ref="CJ291:CJ313" si="514">CJ290+IF(AA291&lt;0,ABS(AA291*(StorEff1/100)),-1*AA291/(StorEff1/100))</f>
        <v>-80420.034427849692</v>
      </c>
      <c r="CK291" s="199">
        <f t="shared" ref="CK291:CK313" si="515">CK290+IF(AB291&lt;0,ABS(AB291*(StorEff1/100)),-1*AB291/(StorEff1/100))</f>
        <v>-80280.067261715099</v>
      </c>
      <c r="CL291" s="199">
        <f t="shared" ref="CL291:CL313" si="516">CL290+IF(AC291&lt;0,ABS(AC291*(StorEff1/100)),-1*AC291/(StorEff1/100))</f>
        <v>-81154.882238724444</v>
      </c>
      <c r="CM291" s="199">
        <f t="shared" ref="CM291:CM313" si="517">CM290+IF(AD291&lt;0,ABS(AD291*(StorEff1/100)),-1*AD291/(StorEff1/100))</f>
        <v>-79967.120387698786</v>
      </c>
      <c r="CN291" s="199">
        <f t="shared" ref="CN291:CN313" si="518">CN290+IF(AE291&lt;0,ABS(AE291*(StorEff1/100)),-1*AE291/(StorEff1/100))</f>
        <v>-81092.727678500232</v>
      </c>
      <c r="CO291" s="199">
        <f t="shared" ref="CO291:CO313" si="519">CO290+IF(AF291&lt;0,ABS(AF291*(StorEff1/100)),-1*AF291/(StorEff1/100))</f>
        <v>-81456.197789140497</v>
      </c>
      <c r="CP291" s="199">
        <f t="shared" ref="CP291:CP313" si="520">CP290+IF(AG291&lt;0,ABS(AG291*(StorEff1/100)),-1*AG291/(StorEff1/100))</f>
        <v>-82420.453384106178</v>
      </c>
      <c r="CQ291" s="199">
        <f t="shared" ref="CQ291:CQ313" si="521">CQ290+IF(AH291&lt;0,ABS(AH291*(StorEff1/100)),-1*AH291/(StorEff1/100))</f>
        <v>-82819.048349781253</v>
      </c>
      <c r="CR291" s="199">
        <f t="shared" ref="CR291:CR313" si="522">CR290+IF(AI291&lt;0,ABS(AI291*(StorEff1/100)),-1*AI291/(StorEff1/100))</f>
        <v>-83157.562834547673</v>
      </c>
      <c r="CS291" s="199">
        <f t="shared" ref="CS291:CS313" si="523">CS290+IF(AJ291&lt;0,ABS(AJ291*(StorEff1/100)),-1*AJ291/(StorEff1/100))</f>
        <v>-83019.842579104414</v>
      </c>
      <c r="CT291" s="199">
        <f t="shared" ref="CT291:CT313" si="524">CT290+IF(AK291&lt;0,ABS(AK291*(StorEff1/100)),-1*AK291/(StorEff1/100))</f>
        <v>-83388.097187868436</v>
      </c>
      <c r="CU291" s="199">
        <f t="shared" ref="CU291:CU313" si="525">CU290+IF(AL291&lt;0,ABS(AL291*(StorEff1/100)),-1*AL291/(StorEff1/100))</f>
        <v>-84315.710211323807</v>
      </c>
      <c r="CV291" s="199">
        <f t="shared" ref="CV291:CV313" si="526">CV290+IF(AM291&lt;0,ABS(AM291*(StorEff1/100)),-1*AM291/(StorEff1/100))</f>
        <v>-83564.888100409298</v>
      </c>
      <c r="CW291" s="199">
        <f t="shared" ref="CW291:CW313" si="527">CW290+IF(AN291&lt;0,ABS(AN291*(StorEff1/100)),-1*AN291/(StorEff1/100))</f>
        <v>-85026.678320661027</v>
      </c>
      <c r="CX291" s="199">
        <f t="shared" ref="CX291:CX313" si="528">CX290+IF(AO291&lt;0,ABS(AO291*(StorEff1/100)),-1*AO291/(StorEff1/100))</f>
        <v>-85322.083660134245</v>
      </c>
      <c r="CY291" s="199">
        <f t="shared" ref="CY291:CY313" si="529">CY290+IF(AP291&lt;0,ABS(AP291*(StorEff1/100)),-1*AP291/(StorEff1/100))</f>
        <v>-85301.79657879773</v>
      </c>
      <c r="CZ291" s="199">
        <f t="shared" ref="CZ291:CZ313" si="530">CZ290+IF(AQ291&lt;0,ABS(AQ291*(StorEff1/100)),-1*AQ291/(StorEff1/100))</f>
        <v>-85982.410252015718</v>
      </c>
      <c r="DA291" s="199">
        <f t="shared" ref="DA291:DA313" si="531">DA290+IF(AR291&lt;0,ABS(AR291*(StorEff1/100)),-1*AR291/(StorEff1/100))</f>
        <v>-85840.81559148895</v>
      </c>
      <c r="DB291" s="199">
        <f t="shared" ref="DB291:DB313" si="532">DB290+IF(AS291&lt;0,ABS(AS291*(StorEff1/100)),-1*AS291/(StorEff1/100))</f>
        <v>-86106.545568605652</v>
      </c>
      <c r="DC291" s="199">
        <f t="shared" ref="DC291:DC313" si="533">DC290+IF(AT291&lt;0,ABS(AT291*(StorEff1/100)),-1*AT291/(StorEff1/100))</f>
        <v>-87070.801163571334</v>
      </c>
      <c r="DD291" s="199">
        <f t="shared" ref="DD291:DD313" si="534">DD290+IF(AU291&lt;0,ABS(AU291*(StorEff1/100)),-1*AU291/(StorEff1/100))</f>
        <v>-87334.399251955343</v>
      </c>
      <c r="DE291" s="199">
        <f t="shared" ref="DE291:DE313" si="535">DE290+IF(AV291&lt;0,ABS(AV291*(StorEff1/100)),-1*AV291/(StorEff1/100))</f>
        <v>-87192.804591428576</v>
      </c>
      <c r="DF291" s="199">
        <f t="shared" ref="DF291:DF313" si="536">DF290+IF(AW291&lt;0,ABS(AW291*(StorEff1/100)),-1*AW291/(StorEff1/100))</f>
        <v>-88028.399557103607</v>
      </c>
      <c r="DG291" s="199">
        <f t="shared" ref="DG291:DG313" si="537">DG290+IF(AX291&lt;0,ABS(AX291*(StorEff1/100)),-1*AX291/(StorEff1/100))</f>
        <v>-88258.403516391816</v>
      </c>
      <c r="DH291" s="199">
        <f t="shared" ref="DH291:DH313" si="538">DH290+IF(AY291&lt;0,ABS(AY291*(StorEff1/100)),-1*AY291/(StorEff1/100))</f>
        <v>-88183.08275902312</v>
      </c>
      <c r="DI291" s="199">
        <f t="shared" ref="DI291:DI313" si="539">DI290+IF(AZ291&lt;0,ABS(AZ291*(StorEff1/100)),-1*AZ291/(StorEff1/100))</f>
        <v>-88382.38024186065</v>
      </c>
      <c r="DJ291" s="199">
        <f t="shared" ref="DJ291:DJ313" si="540">DJ290+IF(BA291&lt;0,ABS(BA291*(StorEff1/100)),-1*BA291/(StorEff1/100))</f>
        <v>-88872.993265316036</v>
      </c>
      <c r="DK291" s="199">
        <f t="shared" ref="DK291:DK313" si="541">DK290+IF(BB291&lt;0,ABS(BB291*(StorEff1/100)),-1*BB291/(StorEff1/100))</f>
        <v>-89605.398604789254</v>
      </c>
      <c r="DL291" s="199">
        <f t="shared" ref="DL291:DL313" si="542">DL290+IF(BC291&lt;0,ABS(BC291*(StorEff1/100)),-1*BC291/(StorEff1/100))</f>
        <v>-89026.803944262472</v>
      </c>
      <c r="DM291" s="199">
        <f t="shared" ref="DM291:DM313" si="543">DM290+IF(BD291&lt;0,ABS(BD291*(StorEff1/100)),-1*BD291/(StorEff1/100))</f>
        <v>-89459.208526459726</v>
      </c>
      <c r="DN291" s="180"/>
    </row>
    <row r="292" spans="2:118" ht="15.75" thickBot="1" x14ac:dyDescent="0.5">
      <c r="B292" s="252"/>
      <c r="C292" s="254"/>
      <c r="D292" s="254"/>
      <c r="E292" s="254"/>
      <c r="F292" s="254"/>
      <c r="G292" s="254"/>
      <c r="H292" s="254"/>
      <c r="I292" s="254"/>
      <c r="J292" s="307"/>
      <c r="K292" s="310"/>
      <c r="L292" s="310"/>
      <c r="M292" s="310"/>
      <c r="N292" s="310"/>
      <c r="O292" s="310"/>
      <c r="P292" s="310"/>
      <c r="Q292" s="255"/>
      <c r="X292" s="246"/>
      <c r="Y292" s="268">
        <v>3</v>
      </c>
      <c r="Z292" s="269">
        <v>-500</v>
      </c>
      <c r="AA292" s="269">
        <v>0</v>
      </c>
      <c r="AB292" s="269">
        <v>-500</v>
      </c>
      <c r="AC292" s="269">
        <v>0</v>
      </c>
      <c r="AD292" s="269">
        <v>-6.7677840900000001</v>
      </c>
      <c r="AE292" s="269">
        <v>0</v>
      </c>
      <c r="AF292" s="269">
        <v>-500</v>
      </c>
      <c r="AG292" s="269">
        <v>0</v>
      </c>
      <c r="AH292" s="269">
        <v>0</v>
      </c>
      <c r="AI292" s="269">
        <v>-498.37885226999998</v>
      </c>
      <c r="AJ292" s="269">
        <v>-500</v>
      </c>
      <c r="AK292" s="269">
        <v>-500</v>
      </c>
      <c r="AL292" s="269">
        <v>-500</v>
      </c>
      <c r="AM292" s="269">
        <v>0</v>
      </c>
      <c r="AN292" s="269">
        <v>0</v>
      </c>
      <c r="AO292" s="269">
        <v>0</v>
      </c>
      <c r="AP292" s="269">
        <v>-500</v>
      </c>
      <c r="AQ292" s="269">
        <v>-500</v>
      </c>
      <c r="AR292" s="269">
        <v>0</v>
      </c>
      <c r="AS292" s="269">
        <v>0</v>
      </c>
      <c r="AT292" s="269">
        <v>-259.74248863999998</v>
      </c>
      <c r="AU292" s="269">
        <v>-500</v>
      </c>
      <c r="AV292" s="269">
        <v>-500</v>
      </c>
      <c r="AW292" s="269">
        <v>-500</v>
      </c>
      <c r="AX292" s="269">
        <v>-500</v>
      </c>
      <c r="AY292" s="269">
        <v>-500</v>
      </c>
      <c r="AZ292" s="269">
        <v>0</v>
      </c>
      <c r="BA292" s="269">
        <v>-500</v>
      </c>
      <c r="BB292" s="269">
        <v>0</v>
      </c>
      <c r="BC292" s="269">
        <v>-118.10232102000001</v>
      </c>
      <c r="BD292" s="269">
        <v>-500</v>
      </c>
      <c r="BE292" s="493">
        <f t="shared" si="509"/>
        <v>-270.41907890387102</v>
      </c>
      <c r="BF292" s="494">
        <f t="shared" si="510"/>
        <v>-263.67826592928571</v>
      </c>
      <c r="BG292" s="273">
        <f t="shared" si="507"/>
        <v>-8382.9914460200016</v>
      </c>
      <c r="BH292" s="273">
        <v>0</v>
      </c>
      <c r="BI292" s="274">
        <f t="shared" si="511"/>
        <v>-8382.9914460200016</v>
      </c>
      <c r="BJ292" s="275">
        <f t="shared" si="512"/>
        <v>0</v>
      </c>
      <c r="CG292" s="192"/>
      <c r="CH292" s="198">
        <v>3</v>
      </c>
      <c r="CI292" s="199">
        <f t="shared" si="513"/>
        <v>-78807.643619155919</v>
      </c>
      <c r="CJ292" s="199">
        <f t="shared" si="514"/>
        <v>-80420.034427849692</v>
      </c>
      <c r="CK292" s="199">
        <f t="shared" si="515"/>
        <v>-79843.067261715099</v>
      </c>
      <c r="CL292" s="199">
        <f t="shared" si="516"/>
        <v>-81154.882238724444</v>
      </c>
      <c r="CM292" s="199">
        <f t="shared" si="517"/>
        <v>-79961.205344404123</v>
      </c>
      <c r="CN292" s="199">
        <f t="shared" si="518"/>
        <v>-81092.727678500232</v>
      </c>
      <c r="CO292" s="199">
        <f t="shared" si="519"/>
        <v>-81019.197789140497</v>
      </c>
      <c r="CP292" s="199">
        <f t="shared" si="520"/>
        <v>-82420.453384106178</v>
      </c>
      <c r="CQ292" s="199">
        <f t="shared" si="521"/>
        <v>-82819.048349781253</v>
      </c>
      <c r="CR292" s="199">
        <f t="shared" si="522"/>
        <v>-82721.979717663693</v>
      </c>
      <c r="CS292" s="199">
        <f t="shared" si="523"/>
        <v>-82582.842579104414</v>
      </c>
      <c r="CT292" s="199">
        <f t="shared" si="524"/>
        <v>-82951.097187868436</v>
      </c>
      <c r="CU292" s="199">
        <f t="shared" si="525"/>
        <v>-83878.710211323807</v>
      </c>
      <c r="CV292" s="199">
        <f t="shared" si="526"/>
        <v>-83564.888100409298</v>
      </c>
      <c r="CW292" s="199">
        <f t="shared" si="527"/>
        <v>-85026.678320661027</v>
      </c>
      <c r="CX292" s="199">
        <f t="shared" si="528"/>
        <v>-85322.083660134245</v>
      </c>
      <c r="CY292" s="199">
        <f t="shared" si="529"/>
        <v>-84864.79657879773</v>
      </c>
      <c r="CZ292" s="199">
        <f t="shared" si="530"/>
        <v>-85545.410252015718</v>
      </c>
      <c r="DA292" s="199">
        <f t="shared" si="531"/>
        <v>-85840.81559148895</v>
      </c>
      <c r="DB292" s="199">
        <f t="shared" si="532"/>
        <v>-86106.545568605652</v>
      </c>
      <c r="DC292" s="199">
        <f t="shared" si="533"/>
        <v>-86843.786228499972</v>
      </c>
      <c r="DD292" s="199">
        <f t="shared" si="534"/>
        <v>-86897.399251955343</v>
      </c>
      <c r="DE292" s="199">
        <f t="shared" si="535"/>
        <v>-86755.804591428576</v>
      </c>
      <c r="DF292" s="199">
        <f t="shared" si="536"/>
        <v>-87591.399557103607</v>
      </c>
      <c r="DG292" s="199">
        <f t="shared" si="537"/>
        <v>-87821.403516391816</v>
      </c>
      <c r="DH292" s="199">
        <f t="shared" si="538"/>
        <v>-87746.08275902312</v>
      </c>
      <c r="DI292" s="199">
        <f t="shared" si="539"/>
        <v>-88382.38024186065</v>
      </c>
      <c r="DJ292" s="199">
        <f t="shared" si="540"/>
        <v>-88435.993265316036</v>
      </c>
      <c r="DK292" s="199">
        <f t="shared" si="541"/>
        <v>-89605.398604789254</v>
      </c>
      <c r="DL292" s="199">
        <f t="shared" si="542"/>
        <v>-88923.582515690985</v>
      </c>
      <c r="DM292" s="199">
        <f t="shared" si="543"/>
        <v>-89022.208526459726</v>
      </c>
      <c r="DN292" s="180"/>
    </row>
    <row r="293" spans="2:118" ht="15.4" x14ac:dyDescent="0.45">
      <c r="X293" s="246"/>
      <c r="Y293" s="268">
        <v>4</v>
      </c>
      <c r="Z293" s="269">
        <v>-268.39901135999997</v>
      </c>
      <c r="AA293" s="269">
        <v>0</v>
      </c>
      <c r="AB293" s="269">
        <v>-500</v>
      </c>
      <c r="AC293" s="269">
        <v>-327.92430682000003</v>
      </c>
      <c r="AD293" s="269">
        <v>0</v>
      </c>
      <c r="AE293" s="269">
        <v>0</v>
      </c>
      <c r="AF293" s="269">
        <v>-500</v>
      </c>
      <c r="AG293" s="269">
        <v>-500</v>
      </c>
      <c r="AH293" s="269">
        <v>-500</v>
      </c>
      <c r="AI293" s="269">
        <v>-500</v>
      </c>
      <c r="AJ293" s="269">
        <v>-500</v>
      </c>
      <c r="AK293" s="269">
        <v>-500</v>
      </c>
      <c r="AL293" s="269">
        <v>-500</v>
      </c>
      <c r="AM293" s="269">
        <v>0</v>
      </c>
      <c r="AN293" s="269">
        <v>0</v>
      </c>
      <c r="AO293" s="269">
        <v>-500</v>
      </c>
      <c r="AP293" s="269">
        <v>-500</v>
      </c>
      <c r="AQ293" s="269">
        <v>-500</v>
      </c>
      <c r="AR293" s="269">
        <v>-500</v>
      </c>
      <c r="AS293" s="269">
        <v>0</v>
      </c>
      <c r="AT293" s="269">
        <v>0</v>
      </c>
      <c r="AU293" s="269">
        <v>-223.34975284000001</v>
      </c>
      <c r="AV293" s="269">
        <v>0</v>
      </c>
      <c r="AW293" s="269">
        <v>0</v>
      </c>
      <c r="AX293" s="269">
        <v>-500</v>
      </c>
      <c r="AY293" s="269">
        <v>-500</v>
      </c>
      <c r="AZ293" s="269">
        <v>0</v>
      </c>
      <c r="BA293" s="269">
        <v>0</v>
      </c>
      <c r="BB293" s="269">
        <v>0</v>
      </c>
      <c r="BC293" s="269">
        <v>-500</v>
      </c>
      <c r="BD293" s="269">
        <v>-500</v>
      </c>
      <c r="BE293" s="493">
        <f t="shared" si="509"/>
        <v>-284.50558293612909</v>
      </c>
      <c r="BF293" s="494">
        <f t="shared" si="510"/>
        <v>-287.54550213071428</v>
      </c>
      <c r="BG293" s="273">
        <f t="shared" si="507"/>
        <v>-8819.6730710200009</v>
      </c>
      <c r="BH293" s="273">
        <v>0</v>
      </c>
      <c r="BI293" s="274">
        <f t="shared" si="511"/>
        <v>-8819.6730710200009</v>
      </c>
      <c r="BJ293" s="275">
        <f t="shared" si="512"/>
        <v>0</v>
      </c>
      <c r="CG293" s="192"/>
      <c r="CH293" s="198">
        <v>4</v>
      </c>
      <c r="CI293" s="199">
        <f t="shared" si="513"/>
        <v>-78573.062883227278</v>
      </c>
      <c r="CJ293" s="199">
        <f t="shared" si="514"/>
        <v>-80420.034427849692</v>
      </c>
      <c r="CK293" s="199">
        <f t="shared" si="515"/>
        <v>-79406.067261715099</v>
      </c>
      <c r="CL293" s="199">
        <f t="shared" si="516"/>
        <v>-80868.276394563771</v>
      </c>
      <c r="CM293" s="199">
        <f t="shared" si="517"/>
        <v>-79961.205344404123</v>
      </c>
      <c r="CN293" s="199">
        <f t="shared" si="518"/>
        <v>-81092.727678500232</v>
      </c>
      <c r="CO293" s="199">
        <f t="shared" si="519"/>
        <v>-80582.197789140497</v>
      </c>
      <c r="CP293" s="199">
        <f t="shared" si="520"/>
        <v>-81983.453384106178</v>
      </c>
      <c r="CQ293" s="199">
        <f t="shared" si="521"/>
        <v>-82382.048349781253</v>
      </c>
      <c r="CR293" s="199">
        <f t="shared" si="522"/>
        <v>-82284.979717663693</v>
      </c>
      <c r="CS293" s="199">
        <f t="shared" si="523"/>
        <v>-82145.842579104414</v>
      </c>
      <c r="CT293" s="199">
        <f t="shared" si="524"/>
        <v>-82514.097187868436</v>
      </c>
      <c r="CU293" s="199">
        <f t="shared" si="525"/>
        <v>-83441.710211323807</v>
      </c>
      <c r="CV293" s="199">
        <f t="shared" si="526"/>
        <v>-83564.888100409298</v>
      </c>
      <c r="CW293" s="199">
        <f t="shared" si="527"/>
        <v>-85026.678320661027</v>
      </c>
      <c r="CX293" s="199">
        <f t="shared" si="528"/>
        <v>-84885.083660134245</v>
      </c>
      <c r="CY293" s="199">
        <f t="shared" si="529"/>
        <v>-84427.79657879773</v>
      </c>
      <c r="CZ293" s="199">
        <f t="shared" si="530"/>
        <v>-85108.410252015718</v>
      </c>
      <c r="DA293" s="199">
        <f t="shared" si="531"/>
        <v>-85403.81559148895</v>
      </c>
      <c r="DB293" s="199">
        <f t="shared" si="532"/>
        <v>-86106.545568605652</v>
      </c>
      <c r="DC293" s="199">
        <f t="shared" si="533"/>
        <v>-86843.786228499972</v>
      </c>
      <c r="DD293" s="199">
        <f t="shared" si="534"/>
        <v>-86702.19156797319</v>
      </c>
      <c r="DE293" s="199">
        <f t="shared" si="535"/>
        <v>-86755.804591428576</v>
      </c>
      <c r="DF293" s="199">
        <f t="shared" si="536"/>
        <v>-87591.399557103607</v>
      </c>
      <c r="DG293" s="199">
        <f t="shared" si="537"/>
        <v>-87384.403516391816</v>
      </c>
      <c r="DH293" s="199">
        <f t="shared" si="538"/>
        <v>-87309.08275902312</v>
      </c>
      <c r="DI293" s="199">
        <f t="shared" si="539"/>
        <v>-88382.38024186065</v>
      </c>
      <c r="DJ293" s="199">
        <f t="shared" si="540"/>
        <v>-88435.993265316036</v>
      </c>
      <c r="DK293" s="199">
        <f t="shared" si="541"/>
        <v>-89605.398604789254</v>
      </c>
      <c r="DL293" s="199">
        <f t="shared" si="542"/>
        <v>-88486.582515690985</v>
      </c>
      <c r="DM293" s="199">
        <f t="shared" si="543"/>
        <v>-88585.208526459726</v>
      </c>
      <c r="DN293" s="180"/>
    </row>
    <row r="294" spans="2:118" ht="15.4" x14ac:dyDescent="0.45">
      <c r="X294" s="246"/>
      <c r="Y294" s="268">
        <v>5</v>
      </c>
      <c r="Z294" s="269">
        <v>-500</v>
      </c>
      <c r="AA294" s="269">
        <v>-500</v>
      </c>
      <c r="AB294" s="269">
        <v>-500</v>
      </c>
      <c r="AC294" s="269">
        <v>-500</v>
      </c>
      <c r="AD294" s="269">
        <v>0</v>
      </c>
      <c r="AE294" s="269">
        <v>0</v>
      </c>
      <c r="AF294" s="269">
        <v>-500</v>
      </c>
      <c r="AG294" s="269">
        <v>-500</v>
      </c>
      <c r="AH294" s="269">
        <v>-100.24629261</v>
      </c>
      <c r="AI294" s="269">
        <v>-500</v>
      </c>
      <c r="AJ294" s="269">
        <v>-500</v>
      </c>
      <c r="AK294" s="269">
        <v>-500</v>
      </c>
      <c r="AL294" s="269">
        <v>-500</v>
      </c>
      <c r="AM294" s="269">
        <v>0</v>
      </c>
      <c r="AN294" s="269">
        <v>-500</v>
      </c>
      <c r="AO294" s="269">
        <v>-500</v>
      </c>
      <c r="AP294" s="269">
        <v>0</v>
      </c>
      <c r="AQ294" s="269">
        <v>-500</v>
      </c>
      <c r="AR294" s="269">
        <v>-500</v>
      </c>
      <c r="AS294" s="269">
        <v>0</v>
      </c>
      <c r="AT294" s="269">
        <v>0</v>
      </c>
      <c r="AU294" s="269">
        <v>-500</v>
      </c>
      <c r="AV294" s="269">
        <v>0</v>
      </c>
      <c r="AW294" s="269">
        <v>0</v>
      </c>
      <c r="AX294" s="269">
        <v>-500</v>
      </c>
      <c r="AY294" s="269">
        <v>-500</v>
      </c>
      <c r="AZ294" s="269">
        <v>0</v>
      </c>
      <c r="BA294" s="269">
        <v>-223.34975284000001</v>
      </c>
      <c r="BB294" s="269">
        <v>0</v>
      </c>
      <c r="BC294" s="269">
        <v>-500</v>
      </c>
      <c r="BD294" s="269">
        <v>-223.34975284000001</v>
      </c>
      <c r="BE294" s="493">
        <f t="shared" si="509"/>
        <v>-307.96599349322582</v>
      </c>
      <c r="BF294" s="494">
        <f t="shared" si="510"/>
        <v>-315.12843019464287</v>
      </c>
      <c r="BG294" s="273">
        <f t="shared" si="507"/>
        <v>-9546.9457982900003</v>
      </c>
      <c r="BH294" s="273">
        <v>0</v>
      </c>
      <c r="BI294" s="274">
        <f t="shared" si="511"/>
        <v>-9546.9457982900003</v>
      </c>
      <c r="BJ294" s="275">
        <f t="shared" si="512"/>
        <v>0</v>
      </c>
      <c r="CG294" s="192"/>
      <c r="CH294" s="198">
        <v>5</v>
      </c>
      <c r="CI294" s="199">
        <f t="shared" si="513"/>
        <v>-78136.062883227278</v>
      </c>
      <c r="CJ294" s="199">
        <f t="shared" si="514"/>
        <v>-79983.034427849692</v>
      </c>
      <c r="CK294" s="199">
        <f t="shared" si="515"/>
        <v>-78969.067261715099</v>
      </c>
      <c r="CL294" s="199">
        <f t="shared" si="516"/>
        <v>-80431.276394563771</v>
      </c>
      <c r="CM294" s="199">
        <f t="shared" si="517"/>
        <v>-79961.205344404123</v>
      </c>
      <c r="CN294" s="199">
        <f t="shared" si="518"/>
        <v>-81092.727678500232</v>
      </c>
      <c r="CO294" s="199">
        <f t="shared" si="519"/>
        <v>-80145.197789140497</v>
      </c>
      <c r="CP294" s="199">
        <f t="shared" si="520"/>
        <v>-81546.453384106178</v>
      </c>
      <c r="CQ294" s="199">
        <f t="shared" si="521"/>
        <v>-82294.433090040111</v>
      </c>
      <c r="CR294" s="199">
        <f t="shared" si="522"/>
        <v>-81847.979717663693</v>
      </c>
      <c r="CS294" s="199">
        <f t="shared" si="523"/>
        <v>-81708.842579104414</v>
      </c>
      <c r="CT294" s="199">
        <f t="shared" si="524"/>
        <v>-82077.097187868436</v>
      </c>
      <c r="CU294" s="199">
        <f t="shared" si="525"/>
        <v>-83004.710211323807</v>
      </c>
      <c r="CV294" s="199">
        <f t="shared" si="526"/>
        <v>-83564.888100409298</v>
      </c>
      <c r="CW294" s="199">
        <f t="shared" si="527"/>
        <v>-84589.678320661027</v>
      </c>
      <c r="CX294" s="199">
        <f t="shared" si="528"/>
        <v>-84448.083660134245</v>
      </c>
      <c r="CY294" s="199">
        <f t="shared" si="529"/>
        <v>-84427.79657879773</v>
      </c>
      <c r="CZ294" s="199">
        <f t="shared" si="530"/>
        <v>-84671.410252015718</v>
      </c>
      <c r="DA294" s="199">
        <f t="shared" si="531"/>
        <v>-84966.81559148895</v>
      </c>
      <c r="DB294" s="199">
        <f t="shared" si="532"/>
        <v>-86106.545568605652</v>
      </c>
      <c r="DC294" s="199">
        <f t="shared" si="533"/>
        <v>-86843.786228499972</v>
      </c>
      <c r="DD294" s="199">
        <f t="shared" si="534"/>
        <v>-86265.19156797319</v>
      </c>
      <c r="DE294" s="199">
        <f t="shared" si="535"/>
        <v>-86755.804591428576</v>
      </c>
      <c r="DF294" s="199">
        <f t="shared" si="536"/>
        <v>-87591.399557103607</v>
      </c>
      <c r="DG294" s="199">
        <f t="shared" si="537"/>
        <v>-86947.403516391816</v>
      </c>
      <c r="DH294" s="199">
        <f t="shared" si="538"/>
        <v>-86872.08275902312</v>
      </c>
      <c r="DI294" s="199">
        <f t="shared" si="539"/>
        <v>-88382.38024186065</v>
      </c>
      <c r="DJ294" s="199">
        <f t="shared" si="540"/>
        <v>-88240.785581333883</v>
      </c>
      <c r="DK294" s="199">
        <f t="shared" si="541"/>
        <v>-89605.398604789254</v>
      </c>
      <c r="DL294" s="199">
        <f t="shared" si="542"/>
        <v>-88049.582515690985</v>
      </c>
      <c r="DM294" s="199">
        <f t="shared" si="543"/>
        <v>-88390.000842477573</v>
      </c>
      <c r="DN294" s="180"/>
    </row>
    <row r="295" spans="2:118" ht="15.4" x14ac:dyDescent="0.45">
      <c r="X295" s="246"/>
      <c r="Y295" s="268">
        <v>6</v>
      </c>
      <c r="Z295" s="269">
        <v>0</v>
      </c>
      <c r="AA295" s="269">
        <v>0</v>
      </c>
      <c r="AB295" s="269">
        <v>0</v>
      </c>
      <c r="AC295" s="269">
        <v>0</v>
      </c>
      <c r="AD295" s="269">
        <v>0</v>
      </c>
      <c r="AE295" s="269">
        <v>441.42660999999998</v>
      </c>
      <c r="AF295" s="269">
        <v>0</v>
      </c>
      <c r="AG295" s="269">
        <v>0</v>
      </c>
      <c r="AH295" s="269">
        <v>0</v>
      </c>
      <c r="AI295" s="269">
        <v>0</v>
      </c>
      <c r="AJ295" s="269">
        <v>0</v>
      </c>
      <c r="AK295" s="269">
        <v>0</v>
      </c>
      <c r="AL295" s="269">
        <v>0</v>
      </c>
      <c r="AM295" s="269">
        <v>0</v>
      </c>
      <c r="AN295" s="269">
        <v>0</v>
      </c>
      <c r="AO295" s="269">
        <v>0</v>
      </c>
      <c r="AP295" s="269">
        <v>0</v>
      </c>
      <c r="AQ295" s="269">
        <v>-500</v>
      </c>
      <c r="AR295" s="269">
        <v>-500</v>
      </c>
      <c r="AS295" s="269">
        <v>0</v>
      </c>
      <c r="AT295" s="269">
        <v>0</v>
      </c>
      <c r="AU295" s="269">
        <v>0</v>
      </c>
      <c r="AV295" s="269">
        <v>0</v>
      </c>
      <c r="AW295" s="269">
        <v>0</v>
      </c>
      <c r="AX295" s="269">
        <v>0</v>
      </c>
      <c r="AY295" s="269">
        <v>0</v>
      </c>
      <c r="AZ295" s="269">
        <v>0</v>
      </c>
      <c r="BA295" s="269">
        <v>0</v>
      </c>
      <c r="BB295" s="269">
        <v>-223.34975284000001</v>
      </c>
      <c r="BC295" s="269">
        <v>0</v>
      </c>
      <c r="BD295" s="269">
        <v>0</v>
      </c>
      <c r="BE295" s="493">
        <f t="shared" si="509"/>
        <v>-25.223327188387099</v>
      </c>
      <c r="BF295" s="494">
        <f t="shared" si="510"/>
        <v>-27.925826530000002</v>
      </c>
      <c r="BG295" s="273">
        <f t="shared" si="507"/>
        <v>-781.92314284000008</v>
      </c>
      <c r="BH295" s="273">
        <v>0</v>
      </c>
      <c r="BI295" s="274">
        <f t="shared" si="511"/>
        <v>-1223.3497528400001</v>
      </c>
      <c r="BJ295" s="275">
        <f t="shared" si="512"/>
        <v>441.42660999999998</v>
      </c>
      <c r="CG295" s="192"/>
      <c r="CH295" s="198">
        <v>6</v>
      </c>
      <c r="CI295" s="199">
        <f t="shared" si="513"/>
        <v>-78136.062883227278</v>
      </c>
      <c r="CJ295" s="199">
        <f t="shared" si="514"/>
        <v>-79983.034427849692</v>
      </c>
      <c r="CK295" s="199">
        <f t="shared" si="515"/>
        <v>-78969.067261715099</v>
      </c>
      <c r="CL295" s="199">
        <f t="shared" si="516"/>
        <v>-80431.276394563771</v>
      </c>
      <c r="CM295" s="199">
        <f t="shared" si="517"/>
        <v>-79961.205344404123</v>
      </c>
      <c r="CN295" s="199">
        <f t="shared" si="518"/>
        <v>-81597.792449667279</v>
      </c>
      <c r="CO295" s="199">
        <f t="shared" si="519"/>
        <v>-80145.197789140497</v>
      </c>
      <c r="CP295" s="199">
        <f t="shared" si="520"/>
        <v>-81546.453384106178</v>
      </c>
      <c r="CQ295" s="199">
        <f t="shared" si="521"/>
        <v>-82294.433090040111</v>
      </c>
      <c r="CR295" s="199">
        <f t="shared" si="522"/>
        <v>-81847.979717663693</v>
      </c>
      <c r="CS295" s="199">
        <f t="shared" si="523"/>
        <v>-81708.842579104414</v>
      </c>
      <c r="CT295" s="199">
        <f t="shared" si="524"/>
        <v>-82077.097187868436</v>
      </c>
      <c r="CU295" s="199">
        <f t="shared" si="525"/>
        <v>-83004.710211323807</v>
      </c>
      <c r="CV295" s="199">
        <f t="shared" si="526"/>
        <v>-83564.888100409298</v>
      </c>
      <c r="CW295" s="199">
        <f t="shared" si="527"/>
        <v>-84589.678320661027</v>
      </c>
      <c r="CX295" s="199">
        <f t="shared" si="528"/>
        <v>-84448.083660134245</v>
      </c>
      <c r="CY295" s="199">
        <f t="shared" si="529"/>
        <v>-84427.79657879773</v>
      </c>
      <c r="CZ295" s="199">
        <f t="shared" si="530"/>
        <v>-84234.410252015718</v>
      </c>
      <c r="DA295" s="199">
        <f t="shared" si="531"/>
        <v>-84529.81559148895</v>
      </c>
      <c r="DB295" s="199">
        <f t="shared" si="532"/>
        <v>-86106.545568605652</v>
      </c>
      <c r="DC295" s="199">
        <f t="shared" si="533"/>
        <v>-86843.786228499972</v>
      </c>
      <c r="DD295" s="199">
        <f t="shared" si="534"/>
        <v>-86265.19156797319</v>
      </c>
      <c r="DE295" s="199">
        <f t="shared" si="535"/>
        <v>-86755.804591428576</v>
      </c>
      <c r="DF295" s="199">
        <f t="shared" si="536"/>
        <v>-87591.399557103607</v>
      </c>
      <c r="DG295" s="199">
        <f t="shared" si="537"/>
        <v>-86947.403516391816</v>
      </c>
      <c r="DH295" s="199">
        <f t="shared" si="538"/>
        <v>-86872.08275902312</v>
      </c>
      <c r="DI295" s="199">
        <f t="shared" si="539"/>
        <v>-88382.38024186065</v>
      </c>
      <c r="DJ295" s="199">
        <f t="shared" si="540"/>
        <v>-88240.785581333883</v>
      </c>
      <c r="DK295" s="199">
        <f t="shared" si="541"/>
        <v>-89410.190920807101</v>
      </c>
      <c r="DL295" s="199">
        <f t="shared" si="542"/>
        <v>-88049.582515690985</v>
      </c>
      <c r="DM295" s="199">
        <f t="shared" si="543"/>
        <v>-88390.000842477573</v>
      </c>
      <c r="DN295" s="180"/>
    </row>
    <row r="296" spans="2:118" ht="15.4" x14ac:dyDescent="0.45">
      <c r="X296" s="246"/>
      <c r="Y296" s="268">
        <v>7</v>
      </c>
      <c r="Z296" s="269">
        <v>0</v>
      </c>
      <c r="AA296" s="269">
        <v>0</v>
      </c>
      <c r="AB296" s="269">
        <v>496.19112999999999</v>
      </c>
      <c r="AC296" s="269">
        <v>496.19112999999999</v>
      </c>
      <c r="AD296" s="269">
        <v>496.19112999999999</v>
      </c>
      <c r="AE296" s="269">
        <v>0</v>
      </c>
      <c r="AF296" s="269">
        <v>0</v>
      </c>
      <c r="AG296" s="269">
        <v>496.19112999999999</v>
      </c>
      <c r="AH296" s="269">
        <v>496.19112999999999</v>
      </c>
      <c r="AI296" s="269">
        <v>496.19112999999999</v>
      </c>
      <c r="AJ296" s="269">
        <v>496.19112999999999</v>
      </c>
      <c r="AK296" s="269">
        <v>0</v>
      </c>
      <c r="AL296" s="269">
        <v>496.19112999999999</v>
      </c>
      <c r="AM296" s="269">
        <v>496.19112999999999</v>
      </c>
      <c r="AN296" s="269">
        <v>0</v>
      </c>
      <c r="AO296" s="269">
        <v>496.19112999999999</v>
      </c>
      <c r="AP296" s="269">
        <v>496.19112999999999</v>
      </c>
      <c r="AQ296" s="269">
        <v>0</v>
      </c>
      <c r="AR296" s="269">
        <v>0</v>
      </c>
      <c r="AS296" s="269">
        <v>0</v>
      </c>
      <c r="AT296" s="269">
        <v>0</v>
      </c>
      <c r="AU296" s="269">
        <v>0</v>
      </c>
      <c r="AV296" s="269">
        <v>272.26108749999997</v>
      </c>
      <c r="AW296" s="269">
        <v>28.808869999999999</v>
      </c>
      <c r="AX296" s="269">
        <v>496.19112999999999</v>
      </c>
      <c r="AY296" s="269">
        <v>0</v>
      </c>
      <c r="AZ296" s="269">
        <v>0</v>
      </c>
      <c r="BA296" s="269">
        <v>0</v>
      </c>
      <c r="BB296" s="269">
        <v>0</v>
      </c>
      <c r="BC296" s="269">
        <v>496.19112999999999</v>
      </c>
      <c r="BD296" s="269">
        <v>0</v>
      </c>
      <c r="BE296" s="493">
        <f t="shared" si="509"/>
        <v>217.79208540322583</v>
      </c>
      <c r="BF296" s="494">
        <f t="shared" si="510"/>
        <v>241.12695169642862</v>
      </c>
      <c r="BG296" s="273">
        <f t="shared" si="507"/>
        <v>6751.554647500001</v>
      </c>
      <c r="BH296" s="273">
        <v>0</v>
      </c>
      <c r="BI296" s="274">
        <f t="shared" si="511"/>
        <v>0</v>
      </c>
      <c r="BJ296" s="275">
        <f t="shared" si="512"/>
        <v>6751.554647500001</v>
      </c>
      <c r="CG296" s="192"/>
      <c r="CH296" s="198">
        <v>7</v>
      </c>
      <c r="CI296" s="199">
        <f t="shared" si="513"/>
        <v>-78136.062883227278</v>
      </c>
      <c r="CJ296" s="199">
        <f t="shared" si="514"/>
        <v>-79983.034427849692</v>
      </c>
      <c r="CK296" s="199">
        <f t="shared" si="515"/>
        <v>-79536.791666749428</v>
      </c>
      <c r="CL296" s="199">
        <f t="shared" si="516"/>
        <v>-80999.0007995981</v>
      </c>
      <c r="CM296" s="199">
        <f t="shared" si="517"/>
        <v>-80528.929749438452</v>
      </c>
      <c r="CN296" s="199">
        <f t="shared" si="518"/>
        <v>-81597.792449667279</v>
      </c>
      <c r="CO296" s="199">
        <f t="shared" si="519"/>
        <v>-80145.197789140497</v>
      </c>
      <c r="CP296" s="199">
        <f t="shared" si="520"/>
        <v>-82114.177789140507</v>
      </c>
      <c r="CQ296" s="199">
        <f t="shared" si="521"/>
        <v>-82862.15749507444</v>
      </c>
      <c r="CR296" s="199">
        <f t="shared" si="522"/>
        <v>-82415.704122698022</v>
      </c>
      <c r="CS296" s="199">
        <f t="shared" si="523"/>
        <v>-82276.566984138743</v>
      </c>
      <c r="CT296" s="199">
        <f t="shared" si="524"/>
        <v>-82077.097187868436</v>
      </c>
      <c r="CU296" s="199">
        <f t="shared" si="525"/>
        <v>-83572.434616358136</v>
      </c>
      <c r="CV296" s="199">
        <f t="shared" si="526"/>
        <v>-84132.612505443627</v>
      </c>
      <c r="CW296" s="199">
        <f t="shared" si="527"/>
        <v>-84589.678320661027</v>
      </c>
      <c r="CX296" s="199">
        <f t="shared" si="528"/>
        <v>-85015.808065168574</v>
      </c>
      <c r="CY296" s="199">
        <f t="shared" si="529"/>
        <v>-84995.520983832059</v>
      </c>
      <c r="CZ296" s="199">
        <f t="shared" si="530"/>
        <v>-84234.410252015718</v>
      </c>
      <c r="DA296" s="199">
        <f t="shared" si="531"/>
        <v>-84529.81559148895</v>
      </c>
      <c r="DB296" s="199">
        <f t="shared" si="532"/>
        <v>-86106.545568605652</v>
      </c>
      <c r="DC296" s="199">
        <f t="shared" si="533"/>
        <v>-86843.786228499972</v>
      </c>
      <c r="DD296" s="199">
        <f t="shared" si="534"/>
        <v>-86265.19156797319</v>
      </c>
      <c r="DE296" s="199">
        <f t="shared" si="535"/>
        <v>-87067.316133190587</v>
      </c>
      <c r="DF296" s="199">
        <f t="shared" si="536"/>
        <v>-87624.361650925115</v>
      </c>
      <c r="DG296" s="199">
        <f t="shared" si="537"/>
        <v>-87515.127921426145</v>
      </c>
      <c r="DH296" s="199">
        <f t="shared" si="538"/>
        <v>-86872.08275902312</v>
      </c>
      <c r="DI296" s="199">
        <f t="shared" si="539"/>
        <v>-88382.38024186065</v>
      </c>
      <c r="DJ296" s="199">
        <f t="shared" si="540"/>
        <v>-88240.785581333883</v>
      </c>
      <c r="DK296" s="199">
        <f t="shared" si="541"/>
        <v>-89410.190920807101</v>
      </c>
      <c r="DL296" s="199">
        <f t="shared" si="542"/>
        <v>-88617.306920725314</v>
      </c>
      <c r="DM296" s="199">
        <f t="shared" si="543"/>
        <v>-88390.000842477573</v>
      </c>
      <c r="DN296" s="180"/>
    </row>
    <row r="297" spans="2:118" ht="15.4" x14ac:dyDescent="0.45">
      <c r="X297" s="246"/>
      <c r="Y297" s="268">
        <v>8</v>
      </c>
      <c r="Z297" s="269">
        <v>0</v>
      </c>
      <c r="AA297" s="269">
        <v>0</v>
      </c>
      <c r="AB297" s="269">
        <v>411.19112999999999</v>
      </c>
      <c r="AC297" s="269">
        <v>0</v>
      </c>
      <c r="AD297" s="269">
        <v>0</v>
      </c>
      <c r="AE297" s="269">
        <v>0</v>
      </c>
      <c r="AF297" s="269">
        <v>0</v>
      </c>
      <c r="AG297" s="269">
        <v>0</v>
      </c>
      <c r="AH297" s="269">
        <v>0</v>
      </c>
      <c r="AI297" s="269">
        <v>411.19112999999999</v>
      </c>
      <c r="AJ297" s="269">
        <v>0</v>
      </c>
      <c r="AK297" s="269">
        <v>0</v>
      </c>
      <c r="AL297" s="269">
        <v>496.19112999999999</v>
      </c>
      <c r="AM297" s="269">
        <v>352.61774000000003</v>
      </c>
      <c r="AN297" s="269">
        <v>0</v>
      </c>
      <c r="AO297" s="269">
        <v>307.26108749999997</v>
      </c>
      <c r="AP297" s="269">
        <v>411.19112999999999</v>
      </c>
      <c r="AQ297" s="269">
        <v>0</v>
      </c>
      <c r="AR297" s="269">
        <v>0</v>
      </c>
      <c r="AS297" s="269">
        <v>0</v>
      </c>
      <c r="AT297" s="269">
        <v>0</v>
      </c>
      <c r="AU297" s="269">
        <v>0</v>
      </c>
      <c r="AV297" s="269">
        <v>411.19112999999999</v>
      </c>
      <c r="AW297" s="269">
        <v>411.19112999999999</v>
      </c>
      <c r="AX297" s="269">
        <v>461.78326249999998</v>
      </c>
      <c r="AY297" s="269">
        <v>0</v>
      </c>
      <c r="AZ297" s="269">
        <v>0</v>
      </c>
      <c r="BA297" s="269">
        <v>0</v>
      </c>
      <c r="BB297" s="269">
        <v>0</v>
      </c>
      <c r="BC297" s="269">
        <v>411.19112999999999</v>
      </c>
      <c r="BD297" s="269">
        <v>0</v>
      </c>
      <c r="BE297" s="493">
        <f t="shared" si="509"/>
        <v>131.77419354838713</v>
      </c>
      <c r="BF297" s="494">
        <f t="shared" si="510"/>
        <v>145.89285714285717</v>
      </c>
      <c r="BG297" s="273">
        <f t="shared" ref="BG297:BG312" si="544">(SUMIF($Z$289:$BD$289,"Sat",$Z297:$BD297)+SUMIF($Z$289:$BD$289,"Sun",$Z297:$BD297))</f>
        <v>352.61774000000003</v>
      </c>
      <c r="BH297" s="273">
        <f t="shared" ref="BH297:BH312" si="545">(SUM($Z297:$BD297)-(SUMIF($Z$289:$BD$289,"Sat",$Z297:$BD297)+SUMIF($Z$289:$BD$289,"Sun",$Z297:$BD297)))</f>
        <v>3732.3822600000008</v>
      </c>
      <c r="BI297" s="274">
        <f t="shared" si="511"/>
        <v>0</v>
      </c>
      <c r="BJ297" s="275">
        <f t="shared" si="512"/>
        <v>4085.0000000000009</v>
      </c>
      <c r="CG297" s="192"/>
      <c r="CH297" s="198">
        <v>8</v>
      </c>
      <c r="CI297" s="199">
        <f t="shared" si="513"/>
        <v>-78136.062883227278</v>
      </c>
      <c r="CJ297" s="199">
        <f t="shared" si="514"/>
        <v>-79983.034427849692</v>
      </c>
      <c r="CK297" s="199">
        <f t="shared" si="515"/>
        <v>-80007.262067207092</v>
      </c>
      <c r="CL297" s="199">
        <f t="shared" si="516"/>
        <v>-80999.0007995981</v>
      </c>
      <c r="CM297" s="199">
        <f t="shared" si="517"/>
        <v>-80528.929749438452</v>
      </c>
      <c r="CN297" s="199">
        <f t="shared" si="518"/>
        <v>-81597.792449667279</v>
      </c>
      <c r="CO297" s="199">
        <f t="shared" si="519"/>
        <v>-80145.197789140497</v>
      </c>
      <c r="CP297" s="199">
        <f t="shared" si="520"/>
        <v>-82114.177789140507</v>
      </c>
      <c r="CQ297" s="199">
        <f t="shared" si="521"/>
        <v>-82862.15749507444</v>
      </c>
      <c r="CR297" s="199">
        <f t="shared" si="522"/>
        <v>-82886.174523155685</v>
      </c>
      <c r="CS297" s="199">
        <f t="shared" si="523"/>
        <v>-82276.566984138743</v>
      </c>
      <c r="CT297" s="199">
        <f t="shared" si="524"/>
        <v>-82077.097187868436</v>
      </c>
      <c r="CU297" s="199">
        <f t="shared" si="525"/>
        <v>-84140.159021392465</v>
      </c>
      <c r="CV297" s="199">
        <f t="shared" si="526"/>
        <v>-84536.065297205641</v>
      </c>
      <c r="CW297" s="199">
        <f t="shared" si="527"/>
        <v>-84589.678320661027</v>
      </c>
      <c r="CX297" s="199">
        <f t="shared" si="528"/>
        <v>-85367.365373520981</v>
      </c>
      <c r="CY297" s="199">
        <f t="shared" si="529"/>
        <v>-85465.991384289722</v>
      </c>
      <c r="CZ297" s="199">
        <f t="shared" si="530"/>
        <v>-84234.410252015718</v>
      </c>
      <c r="DA297" s="199">
        <f t="shared" si="531"/>
        <v>-84529.81559148895</v>
      </c>
      <c r="DB297" s="199">
        <f t="shared" si="532"/>
        <v>-86106.545568605652</v>
      </c>
      <c r="DC297" s="199">
        <f t="shared" si="533"/>
        <v>-86843.786228499972</v>
      </c>
      <c r="DD297" s="199">
        <f t="shared" si="534"/>
        <v>-86265.19156797319</v>
      </c>
      <c r="DE297" s="199">
        <f t="shared" si="535"/>
        <v>-87537.78653364825</v>
      </c>
      <c r="DF297" s="199">
        <f t="shared" si="536"/>
        <v>-88094.832051382778</v>
      </c>
      <c r="DG297" s="199">
        <f t="shared" si="537"/>
        <v>-88043.484057009671</v>
      </c>
      <c r="DH297" s="199">
        <f t="shared" si="538"/>
        <v>-86872.08275902312</v>
      </c>
      <c r="DI297" s="199">
        <f t="shared" si="539"/>
        <v>-88382.38024186065</v>
      </c>
      <c r="DJ297" s="199">
        <f t="shared" si="540"/>
        <v>-88240.785581333883</v>
      </c>
      <c r="DK297" s="199">
        <f t="shared" si="541"/>
        <v>-89410.190920807101</v>
      </c>
      <c r="DL297" s="199">
        <f t="shared" si="542"/>
        <v>-89087.777321182977</v>
      </c>
      <c r="DM297" s="199">
        <f t="shared" si="543"/>
        <v>-88390.000842477573</v>
      </c>
      <c r="DN297" s="180"/>
    </row>
    <row r="298" spans="2:118" ht="15.4" x14ac:dyDescent="0.45">
      <c r="X298" s="246"/>
      <c r="Y298" s="268">
        <v>9</v>
      </c>
      <c r="Z298" s="269">
        <v>0</v>
      </c>
      <c r="AA298" s="269">
        <v>0</v>
      </c>
      <c r="AB298" s="269">
        <v>0</v>
      </c>
      <c r="AC298" s="269">
        <v>0</v>
      </c>
      <c r="AD298" s="269">
        <v>320</v>
      </c>
      <c r="AE298" s="269">
        <v>0</v>
      </c>
      <c r="AF298" s="269">
        <v>0</v>
      </c>
      <c r="AG298" s="269">
        <v>0</v>
      </c>
      <c r="AH298" s="269">
        <v>0</v>
      </c>
      <c r="AI298" s="269">
        <v>411.19112999999999</v>
      </c>
      <c r="AJ298" s="269">
        <v>0</v>
      </c>
      <c r="AK298" s="269">
        <v>0</v>
      </c>
      <c r="AL298" s="269">
        <v>0</v>
      </c>
      <c r="AM298" s="269">
        <v>0</v>
      </c>
      <c r="AN298" s="269">
        <v>0</v>
      </c>
      <c r="AO298" s="269">
        <v>0</v>
      </c>
      <c r="AP298" s="269">
        <v>0</v>
      </c>
      <c r="AQ298" s="269">
        <v>0</v>
      </c>
      <c r="AR298" s="269">
        <v>352.61774000000003</v>
      </c>
      <c r="AS298" s="269">
        <v>0</v>
      </c>
      <c r="AT298" s="269">
        <v>0</v>
      </c>
      <c r="AU298" s="269">
        <v>0</v>
      </c>
      <c r="AV298" s="269">
        <v>0</v>
      </c>
      <c r="AW298" s="269">
        <v>0</v>
      </c>
      <c r="AX298" s="269">
        <v>0</v>
      </c>
      <c r="AY298" s="269">
        <v>0</v>
      </c>
      <c r="AZ298" s="269">
        <v>0</v>
      </c>
      <c r="BA298" s="269">
        <v>0</v>
      </c>
      <c r="BB298" s="269">
        <v>0</v>
      </c>
      <c r="BC298" s="269">
        <v>0</v>
      </c>
      <c r="BD298" s="269">
        <v>0</v>
      </c>
      <c r="BE298" s="493">
        <f t="shared" si="509"/>
        <v>34.961576451612899</v>
      </c>
      <c r="BF298" s="494">
        <f t="shared" si="510"/>
        <v>38.707459642857138</v>
      </c>
      <c r="BG298" s="273">
        <f t="shared" si="544"/>
        <v>0</v>
      </c>
      <c r="BH298" s="273">
        <f t="shared" si="545"/>
        <v>1083.8088699999998</v>
      </c>
      <c r="BI298" s="274">
        <f t="shared" si="511"/>
        <v>0</v>
      </c>
      <c r="BJ298" s="275">
        <f t="shared" si="512"/>
        <v>1083.8088699999998</v>
      </c>
      <c r="CG298" s="192"/>
      <c r="CH298" s="198">
        <v>9</v>
      </c>
      <c r="CI298" s="199">
        <f t="shared" si="513"/>
        <v>-78136.062883227278</v>
      </c>
      <c r="CJ298" s="199">
        <f t="shared" si="514"/>
        <v>-79983.034427849692</v>
      </c>
      <c r="CK298" s="199">
        <f t="shared" si="515"/>
        <v>-80007.262067207092</v>
      </c>
      <c r="CL298" s="199">
        <f t="shared" si="516"/>
        <v>-80999.0007995981</v>
      </c>
      <c r="CM298" s="199">
        <f t="shared" si="517"/>
        <v>-80895.062472550577</v>
      </c>
      <c r="CN298" s="199">
        <f t="shared" si="518"/>
        <v>-81597.792449667279</v>
      </c>
      <c r="CO298" s="199">
        <f t="shared" si="519"/>
        <v>-80145.197789140497</v>
      </c>
      <c r="CP298" s="199">
        <f t="shared" si="520"/>
        <v>-82114.177789140507</v>
      </c>
      <c r="CQ298" s="199">
        <f t="shared" si="521"/>
        <v>-82862.15749507444</v>
      </c>
      <c r="CR298" s="199">
        <f t="shared" si="522"/>
        <v>-83356.644923613349</v>
      </c>
      <c r="CS298" s="199">
        <f t="shared" si="523"/>
        <v>-82276.566984138743</v>
      </c>
      <c r="CT298" s="199">
        <f t="shared" si="524"/>
        <v>-82077.097187868436</v>
      </c>
      <c r="CU298" s="199">
        <f t="shared" si="525"/>
        <v>-84140.159021392465</v>
      </c>
      <c r="CV298" s="199">
        <f t="shared" si="526"/>
        <v>-84536.065297205641</v>
      </c>
      <c r="CW298" s="199">
        <f t="shared" si="527"/>
        <v>-84589.678320661027</v>
      </c>
      <c r="CX298" s="199">
        <f t="shared" si="528"/>
        <v>-85367.365373520981</v>
      </c>
      <c r="CY298" s="199">
        <f t="shared" si="529"/>
        <v>-85465.991384289722</v>
      </c>
      <c r="CZ298" s="199">
        <f t="shared" si="530"/>
        <v>-84234.410252015718</v>
      </c>
      <c r="DA298" s="199">
        <f t="shared" si="531"/>
        <v>-84933.268383250965</v>
      </c>
      <c r="DB298" s="199">
        <f t="shared" si="532"/>
        <v>-86106.545568605652</v>
      </c>
      <c r="DC298" s="199">
        <f t="shared" si="533"/>
        <v>-86843.786228499972</v>
      </c>
      <c r="DD298" s="199">
        <f t="shared" si="534"/>
        <v>-86265.19156797319</v>
      </c>
      <c r="DE298" s="199">
        <f t="shared" si="535"/>
        <v>-87537.78653364825</v>
      </c>
      <c r="DF298" s="199">
        <f t="shared" si="536"/>
        <v>-88094.832051382778</v>
      </c>
      <c r="DG298" s="199">
        <f t="shared" si="537"/>
        <v>-88043.484057009671</v>
      </c>
      <c r="DH298" s="199">
        <f t="shared" si="538"/>
        <v>-86872.08275902312</v>
      </c>
      <c r="DI298" s="199">
        <f t="shared" si="539"/>
        <v>-88382.38024186065</v>
      </c>
      <c r="DJ298" s="199">
        <f t="shared" si="540"/>
        <v>-88240.785581333883</v>
      </c>
      <c r="DK298" s="199">
        <f t="shared" si="541"/>
        <v>-89410.190920807101</v>
      </c>
      <c r="DL298" s="199">
        <f t="shared" si="542"/>
        <v>-89087.777321182977</v>
      </c>
      <c r="DM298" s="199">
        <f t="shared" si="543"/>
        <v>-88390.000842477573</v>
      </c>
      <c r="DN298" s="180"/>
    </row>
    <row r="299" spans="2:118" ht="15.4" x14ac:dyDescent="0.45">
      <c r="X299" s="246"/>
      <c r="Y299" s="268">
        <v>10</v>
      </c>
      <c r="Z299" s="269">
        <v>0</v>
      </c>
      <c r="AA299" s="269">
        <v>0</v>
      </c>
      <c r="AB299" s="269">
        <v>-500</v>
      </c>
      <c r="AC299" s="269">
        <v>-500</v>
      </c>
      <c r="AD299" s="269">
        <v>-500</v>
      </c>
      <c r="AE299" s="269">
        <v>-500</v>
      </c>
      <c r="AF299" s="269">
        <v>0</v>
      </c>
      <c r="AG299" s="269">
        <v>155.23548</v>
      </c>
      <c r="AH299" s="269">
        <v>-500</v>
      </c>
      <c r="AI299" s="269">
        <v>-500</v>
      </c>
      <c r="AJ299" s="269">
        <v>0</v>
      </c>
      <c r="AK299" s="269">
        <v>0</v>
      </c>
      <c r="AL299" s="269">
        <v>0</v>
      </c>
      <c r="AM299" s="269">
        <v>-500</v>
      </c>
      <c r="AN299" s="269">
        <v>-500</v>
      </c>
      <c r="AO299" s="269">
        <v>-500</v>
      </c>
      <c r="AP299" s="269">
        <v>0</v>
      </c>
      <c r="AQ299" s="269">
        <v>496.19112999999999</v>
      </c>
      <c r="AR299" s="269">
        <v>496.19112999999999</v>
      </c>
      <c r="AS299" s="269">
        <v>-500</v>
      </c>
      <c r="AT299" s="269">
        <v>-500</v>
      </c>
      <c r="AU299" s="269">
        <v>-500</v>
      </c>
      <c r="AV299" s="269">
        <v>-500</v>
      </c>
      <c r="AW299" s="269">
        <v>-500</v>
      </c>
      <c r="AX299" s="269">
        <v>0</v>
      </c>
      <c r="AY299" s="269">
        <v>496.19112999999999</v>
      </c>
      <c r="AZ299" s="269">
        <v>-500</v>
      </c>
      <c r="BA299" s="269">
        <v>-500</v>
      </c>
      <c r="BB299" s="269">
        <v>-500</v>
      </c>
      <c r="BC299" s="269">
        <v>0</v>
      </c>
      <c r="BD299" s="269">
        <v>0</v>
      </c>
      <c r="BE299" s="493">
        <f t="shared" si="509"/>
        <v>-221.16745580645158</v>
      </c>
      <c r="BF299" s="494">
        <f t="shared" si="510"/>
        <v>-244.86396892857141</v>
      </c>
      <c r="BG299" s="273">
        <f t="shared" si="544"/>
        <v>-2844.7645199999997</v>
      </c>
      <c r="BH299" s="273">
        <f t="shared" si="545"/>
        <v>-4011.4266099999995</v>
      </c>
      <c r="BI299" s="274">
        <f t="shared" si="511"/>
        <v>-8500</v>
      </c>
      <c r="BJ299" s="275">
        <f t="shared" si="512"/>
        <v>1643.8088699999998</v>
      </c>
      <c r="CG299" s="192"/>
      <c r="CH299" s="198">
        <v>10</v>
      </c>
      <c r="CI299" s="199">
        <f t="shared" si="513"/>
        <v>-78136.062883227278</v>
      </c>
      <c r="CJ299" s="199">
        <f t="shared" si="514"/>
        <v>-79983.034427849692</v>
      </c>
      <c r="CK299" s="199">
        <f t="shared" si="515"/>
        <v>-79570.262067207092</v>
      </c>
      <c r="CL299" s="199">
        <f t="shared" si="516"/>
        <v>-80562.0007995981</v>
      </c>
      <c r="CM299" s="199">
        <f t="shared" si="517"/>
        <v>-80458.062472550577</v>
      </c>
      <c r="CN299" s="199">
        <f t="shared" si="518"/>
        <v>-81160.792449667279</v>
      </c>
      <c r="CO299" s="199">
        <f t="shared" si="519"/>
        <v>-80145.197789140497</v>
      </c>
      <c r="CP299" s="199">
        <f t="shared" si="520"/>
        <v>-82291.792754815571</v>
      </c>
      <c r="CQ299" s="199">
        <f t="shared" si="521"/>
        <v>-82425.15749507444</v>
      </c>
      <c r="CR299" s="199">
        <f t="shared" si="522"/>
        <v>-82919.644923613349</v>
      </c>
      <c r="CS299" s="199">
        <f t="shared" si="523"/>
        <v>-82276.566984138743</v>
      </c>
      <c r="CT299" s="199">
        <f t="shared" si="524"/>
        <v>-82077.097187868436</v>
      </c>
      <c r="CU299" s="199">
        <f t="shared" si="525"/>
        <v>-84140.159021392465</v>
      </c>
      <c r="CV299" s="199">
        <f t="shared" si="526"/>
        <v>-84099.065297205641</v>
      </c>
      <c r="CW299" s="199">
        <f t="shared" si="527"/>
        <v>-84152.678320661027</v>
      </c>
      <c r="CX299" s="199">
        <f t="shared" si="528"/>
        <v>-84930.365373520981</v>
      </c>
      <c r="CY299" s="199">
        <f t="shared" si="529"/>
        <v>-85465.991384289722</v>
      </c>
      <c r="CZ299" s="199">
        <f t="shared" si="530"/>
        <v>-84802.134657050046</v>
      </c>
      <c r="DA299" s="199">
        <f t="shared" si="531"/>
        <v>-85500.992788285293</v>
      </c>
      <c r="DB299" s="199">
        <f t="shared" si="532"/>
        <v>-85669.545568605652</v>
      </c>
      <c r="DC299" s="199">
        <f t="shared" si="533"/>
        <v>-86406.786228499972</v>
      </c>
      <c r="DD299" s="199">
        <f t="shared" si="534"/>
        <v>-85828.19156797319</v>
      </c>
      <c r="DE299" s="199">
        <f t="shared" si="535"/>
        <v>-87100.78653364825</v>
      </c>
      <c r="DF299" s="199">
        <f t="shared" si="536"/>
        <v>-87657.832051382778</v>
      </c>
      <c r="DG299" s="199">
        <f t="shared" si="537"/>
        <v>-88043.484057009671</v>
      </c>
      <c r="DH299" s="199">
        <f t="shared" si="538"/>
        <v>-87439.807164057449</v>
      </c>
      <c r="DI299" s="199">
        <f t="shared" si="539"/>
        <v>-87945.38024186065</v>
      </c>
      <c r="DJ299" s="199">
        <f t="shared" si="540"/>
        <v>-87803.785581333883</v>
      </c>
      <c r="DK299" s="199">
        <f t="shared" si="541"/>
        <v>-88973.190920807101</v>
      </c>
      <c r="DL299" s="199">
        <f t="shared" si="542"/>
        <v>-89087.777321182977</v>
      </c>
      <c r="DM299" s="199">
        <f t="shared" si="543"/>
        <v>-88390.000842477573</v>
      </c>
      <c r="DN299" s="180"/>
    </row>
    <row r="300" spans="2:118" ht="15.4" x14ac:dyDescent="0.45">
      <c r="X300" s="246"/>
      <c r="Y300" s="268">
        <v>11</v>
      </c>
      <c r="Z300" s="269">
        <v>0</v>
      </c>
      <c r="AA300" s="269">
        <v>0</v>
      </c>
      <c r="AB300" s="269">
        <v>-295.18695455</v>
      </c>
      <c r="AC300" s="269">
        <v>-500</v>
      </c>
      <c r="AD300" s="269">
        <v>0</v>
      </c>
      <c r="AE300" s="269">
        <v>-500</v>
      </c>
      <c r="AF300" s="269">
        <v>0</v>
      </c>
      <c r="AG300" s="269">
        <v>0</v>
      </c>
      <c r="AH300" s="269">
        <v>-500</v>
      </c>
      <c r="AI300" s="269">
        <v>-223.34975284000001</v>
      </c>
      <c r="AJ300" s="269">
        <v>-500</v>
      </c>
      <c r="AK300" s="269">
        <v>0</v>
      </c>
      <c r="AL300" s="269">
        <v>-500</v>
      </c>
      <c r="AM300" s="269">
        <v>-500</v>
      </c>
      <c r="AN300" s="269">
        <v>-500</v>
      </c>
      <c r="AO300" s="269">
        <v>-500</v>
      </c>
      <c r="AP300" s="269">
        <v>0</v>
      </c>
      <c r="AQ300" s="269">
        <v>496.19112999999999</v>
      </c>
      <c r="AR300" s="269">
        <v>0</v>
      </c>
      <c r="AS300" s="269">
        <v>0</v>
      </c>
      <c r="AT300" s="269">
        <v>-500</v>
      </c>
      <c r="AU300" s="269">
        <v>-500</v>
      </c>
      <c r="AV300" s="269">
        <v>-500</v>
      </c>
      <c r="AW300" s="269">
        <v>-500</v>
      </c>
      <c r="AX300" s="269">
        <v>0</v>
      </c>
      <c r="AY300" s="269">
        <v>496.19112999999999</v>
      </c>
      <c r="AZ300" s="269">
        <v>-500</v>
      </c>
      <c r="BA300" s="269">
        <v>-500</v>
      </c>
      <c r="BB300" s="269">
        <v>-500</v>
      </c>
      <c r="BC300" s="269">
        <v>-500</v>
      </c>
      <c r="BD300" s="269">
        <v>0</v>
      </c>
      <c r="BE300" s="493">
        <f t="shared" si="509"/>
        <v>-242.77917572225803</v>
      </c>
      <c r="BF300" s="494">
        <f t="shared" si="510"/>
        <v>-268.79123026392853</v>
      </c>
      <c r="BG300" s="273">
        <f t="shared" si="544"/>
        <v>-3000</v>
      </c>
      <c r="BH300" s="273">
        <f t="shared" si="545"/>
        <v>-4526.1544473899994</v>
      </c>
      <c r="BI300" s="274">
        <f t="shared" si="511"/>
        <v>-8518.5367073899997</v>
      </c>
      <c r="BJ300" s="275">
        <f t="shared" si="512"/>
        <v>992.38225999999997</v>
      </c>
      <c r="CG300" s="192"/>
      <c r="CH300" s="198">
        <v>11</v>
      </c>
      <c r="CI300" s="199">
        <f t="shared" si="513"/>
        <v>-78136.062883227278</v>
      </c>
      <c r="CJ300" s="199">
        <f t="shared" si="514"/>
        <v>-79983.034427849692</v>
      </c>
      <c r="CK300" s="199">
        <f t="shared" si="515"/>
        <v>-79312.268668930396</v>
      </c>
      <c r="CL300" s="199">
        <f t="shared" si="516"/>
        <v>-80125.0007995981</v>
      </c>
      <c r="CM300" s="199">
        <f t="shared" si="517"/>
        <v>-80458.062472550577</v>
      </c>
      <c r="CN300" s="199">
        <f t="shared" si="518"/>
        <v>-80723.792449667279</v>
      </c>
      <c r="CO300" s="199">
        <f t="shared" si="519"/>
        <v>-80145.197789140497</v>
      </c>
      <c r="CP300" s="199">
        <f t="shared" si="520"/>
        <v>-82291.792754815571</v>
      </c>
      <c r="CQ300" s="199">
        <f t="shared" si="521"/>
        <v>-81988.15749507444</v>
      </c>
      <c r="CR300" s="199">
        <f t="shared" si="522"/>
        <v>-82724.437239631196</v>
      </c>
      <c r="CS300" s="199">
        <f t="shared" si="523"/>
        <v>-81839.566984138743</v>
      </c>
      <c r="CT300" s="199">
        <f t="shared" si="524"/>
        <v>-82077.097187868436</v>
      </c>
      <c r="CU300" s="199">
        <f t="shared" si="525"/>
        <v>-83703.159021392465</v>
      </c>
      <c r="CV300" s="199">
        <f t="shared" si="526"/>
        <v>-83662.065297205641</v>
      </c>
      <c r="CW300" s="199">
        <f t="shared" si="527"/>
        <v>-83715.678320661027</v>
      </c>
      <c r="CX300" s="199">
        <f t="shared" si="528"/>
        <v>-84493.365373520981</v>
      </c>
      <c r="CY300" s="199">
        <f t="shared" si="529"/>
        <v>-85465.991384289722</v>
      </c>
      <c r="CZ300" s="199">
        <f t="shared" si="530"/>
        <v>-85369.859062084375</v>
      </c>
      <c r="DA300" s="199">
        <f t="shared" si="531"/>
        <v>-85500.992788285293</v>
      </c>
      <c r="DB300" s="199">
        <f t="shared" si="532"/>
        <v>-85669.545568605652</v>
      </c>
      <c r="DC300" s="199">
        <f t="shared" si="533"/>
        <v>-85969.786228499972</v>
      </c>
      <c r="DD300" s="199">
        <f t="shared" si="534"/>
        <v>-85391.19156797319</v>
      </c>
      <c r="DE300" s="199">
        <f t="shared" si="535"/>
        <v>-86663.78653364825</v>
      </c>
      <c r="DF300" s="199">
        <f t="shared" si="536"/>
        <v>-87220.832051382778</v>
      </c>
      <c r="DG300" s="199">
        <f t="shared" si="537"/>
        <v>-88043.484057009671</v>
      </c>
      <c r="DH300" s="199">
        <f t="shared" si="538"/>
        <v>-88007.531569091778</v>
      </c>
      <c r="DI300" s="199">
        <f t="shared" si="539"/>
        <v>-87508.38024186065</v>
      </c>
      <c r="DJ300" s="199">
        <f t="shared" si="540"/>
        <v>-87366.785581333883</v>
      </c>
      <c r="DK300" s="199">
        <f t="shared" si="541"/>
        <v>-88536.190920807101</v>
      </c>
      <c r="DL300" s="199">
        <f t="shared" si="542"/>
        <v>-88650.777321182977</v>
      </c>
      <c r="DM300" s="199">
        <f t="shared" si="543"/>
        <v>-88390.000842477573</v>
      </c>
      <c r="DN300" s="180"/>
    </row>
    <row r="301" spans="2:118" ht="15.4" x14ac:dyDescent="0.45">
      <c r="X301" s="246"/>
      <c r="Y301" s="268">
        <v>12</v>
      </c>
      <c r="Z301" s="269">
        <v>0</v>
      </c>
      <c r="AA301" s="269">
        <v>-268.39901135999997</v>
      </c>
      <c r="AB301" s="269">
        <v>-500</v>
      </c>
      <c r="AC301" s="269">
        <v>-500</v>
      </c>
      <c r="AD301" s="269">
        <v>-500</v>
      </c>
      <c r="AE301" s="269">
        <v>-500</v>
      </c>
      <c r="AF301" s="269">
        <v>0</v>
      </c>
      <c r="AG301" s="269">
        <v>-500</v>
      </c>
      <c r="AH301" s="269">
        <v>-500</v>
      </c>
      <c r="AI301" s="269">
        <v>-500</v>
      </c>
      <c r="AJ301" s="269">
        <v>0</v>
      </c>
      <c r="AK301" s="269">
        <v>0</v>
      </c>
      <c r="AL301" s="269">
        <v>-500</v>
      </c>
      <c r="AM301" s="269">
        <v>-500</v>
      </c>
      <c r="AN301" s="269">
        <v>-500</v>
      </c>
      <c r="AO301" s="269">
        <v>-500</v>
      </c>
      <c r="AP301" s="269">
        <v>-500</v>
      </c>
      <c r="AQ301" s="269">
        <v>496.19112999999999</v>
      </c>
      <c r="AR301" s="269">
        <v>-500</v>
      </c>
      <c r="AS301" s="269">
        <v>-500</v>
      </c>
      <c r="AT301" s="269">
        <v>-500</v>
      </c>
      <c r="AU301" s="269">
        <v>0</v>
      </c>
      <c r="AV301" s="269">
        <v>-500</v>
      </c>
      <c r="AW301" s="269">
        <v>-223.34975284000001</v>
      </c>
      <c r="AX301" s="269">
        <v>-500</v>
      </c>
      <c r="AY301" s="269">
        <v>0</v>
      </c>
      <c r="AZ301" s="269">
        <v>-500</v>
      </c>
      <c r="BA301" s="269">
        <v>0</v>
      </c>
      <c r="BB301" s="269">
        <v>-500</v>
      </c>
      <c r="BC301" s="269">
        <v>-500</v>
      </c>
      <c r="BD301" s="269">
        <v>0</v>
      </c>
      <c r="BE301" s="493">
        <f t="shared" si="509"/>
        <v>-322.43734303870968</v>
      </c>
      <c r="BF301" s="494">
        <f t="shared" si="510"/>
        <v>-356.98420122142858</v>
      </c>
      <c r="BG301" s="273">
        <f t="shared" si="544"/>
        <v>-2500</v>
      </c>
      <c r="BH301" s="273">
        <f t="shared" si="545"/>
        <v>-7495.5576342000004</v>
      </c>
      <c r="BI301" s="274">
        <f t="shared" si="511"/>
        <v>-10491.748764200001</v>
      </c>
      <c r="BJ301" s="275">
        <f t="shared" si="512"/>
        <v>496.19112999999999</v>
      </c>
      <c r="CG301" s="192"/>
      <c r="CH301" s="198">
        <v>12</v>
      </c>
      <c r="CI301" s="199">
        <f t="shared" si="513"/>
        <v>-78136.062883227278</v>
      </c>
      <c r="CJ301" s="199">
        <f t="shared" si="514"/>
        <v>-79748.453691921051</v>
      </c>
      <c r="CK301" s="199">
        <f t="shared" si="515"/>
        <v>-78875.268668930396</v>
      </c>
      <c r="CL301" s="199">
        <f t="shared" si="516"/>
        <v>-79688.0007995981</v>
      </c>
      <c r="CM301" s="199">
        <f t="shared" si="517"/>
        <v>-80021.062472550577</v>
      </c>
      <c r="CN301" s="199">
        <f t="shared" si="518"/>
        <v>-80286.792449667279</v>
      </c>
      <c r="CO301" s="199">
        <f t="shared" si="519"/>
        <v>-80145.197789140497</v>
      </c>
      <c r="CP301" s="199">
        <f t="shared" si="520"/>
        <v>-81854.792754815571</v>
      </c>
      <c r="CQ301" s="199">
        <f t="shared" si="521"/>
        <v>-81551.15749507444</v>
      </c>
      <c r="CR301" s="199">
        <f t="shared" si="522"/>
        <v>-82287.437239631196</v>
      </c>
      <c r="CS301" s="199">
        <f t="shared" si="523"/>
        <v>-81839.566984138743</v>
      </c>
      <c r="CT301" s="199">
        <f t="shared" si="524"/>
        <v>-82077.097187868436</v>
      </c>
      <c r="CU301" s="199">
        <f t="shared" si="525"/>
        <v>-83266.159021392465</v>
      </c>
      <c r="CV301" s="199">
        <f t="shared" si="526"/>
        <v>-83225.065297205641</v>
      </c>
      <c r="CW301" s="199">
        <f t="shared" si="527"/>
        <v>-83278.678320661027</v>
      </c>
      <c r="CX301" s="199">
        <f t="shared" si="528"/>
        <v>-84056.365373520981</v>
      </c>
      <c r="CY301" s="199">
        <f t="shared" si="529"/>
        <v>-85028.991384289722</v>
      </c>
      <c r="CZ301" s="199">
        <f t="shared" si="530"/>
        <v>-85937.583467118704</v>
      </c>
      <c r="DA301" s="199">
        <f t="shared" si="531"/>
        <v>-85063.992788285293</v>
      </c>
      <c r="DB301" s="199">
        <f t="shared" si="532"/>
        <v>-85232.545568605652</v>
      </c>
      <c r="DC301" s="199">
        <f t="shared" si="533"/>
        <v>-85532.786228499972</v>
      </c>
      <c r="DD301" s="199">
        <f t="shared" si="534"/>
        <v>-85391.19156797319</v>
      </c>
      <c r="DE301" s="199">
        <f t="shared" si="535"/>
        <v>-86226.78653364825</v>
      </c>
      <c r="DF301" s="199">
        <f t="shared" si="536"/>
        <v>-87025.624367400625</v>
      </c>
      <c r="DG301" s="199">
        <f t="shared" si="537"/>
        <v>-87606.484057009671</v>
      </c>
      <c r="DH301" s="199">
        <f t="shared" si="538"/>
        <v>-88007.531569091778</v>
      </c>
      <c r="DI301" s="199">
        <f t="shared" si="539"/>
        <v>-87071.38024186065</v>
      </c>
      <c r="DJ301" s="199">
        <f t="shared" si="540"/>
        <v>-87366.785581333883</v>
      </c>
      <c r="DK301" s="199">
        <f t="shared" si="541"/>
        <v>-88099.190920807101</v>
      </c>
      <c r="DL301" s="199">
        <f t="shared" si="542"/>
        <v>-88213.777321182977</v>
      </c>
      <c r="DM301" s="199">
        <f t="shared" si="543"/>
        <v>-88390.000842477573</v>
      </c>
      <c r="DN301" s="180"/>
    </row>
    <row r="302" spans="2:118" ht="15.4" x14ac:dyDescent="0.45">
      <c r="X302" s="246"/>
      <c r="Y302" s="268">
        <v>13</v>
      </c>
      <c r="Z302" s="269">
        <v>0</v>
      </c>
      <c r="AA302" s="269">
        <v>-500</v>
      </c>
      <c r="AB302" s="269">
        <v>0</v>
      </c>
      <c r="AC302" s="269">
        <v>-500</v>
      </c>
      <c r="AD302" s="269">
        <v>-500</v>
      </c>
      <c r="AE302" s="269">
        <v>-500</v>
      </c>
      <c r="AF302" s="269">
        <v>0</v>
      </c>
      <c r="AG302" s="269">
        <v>-500</v>
      </c>
      <c r="AH302" s="269">
        <v>-500</v>
      </c>
      <c r="AI302" s="269">
        <v>-500</v>
      </c>
      <c r="AJ302" s="269">
        <v>0</v>
      </c>
      <c r="AK302" s="269">
        <v>0</v>
      </c>
      <c r="AL302" s="269">
        <v>-500</v>
      </c>
      <c r="AM302" s="269">
        <v>-500</v>
      </c>
      <c r="AN302" s="269">
        <v>0</v>
      </c>
      <c r="AO302" s="269">
        <v>-500</v>
      </c>
      <c r="AP302" s="269">
        <v>-500</v>
      </c>
      <c r="AQ302" s="269">
        <v>0</v>
      </c>
      <c r="AR302" s="269">
        <v>0</v>
      </c>
      <c r="AS302" s="269">
        <v>-500</v>
      </c>
      <c r="AT302" s="269">
        <v>-500</v>
      </c>
      <c r="AU302" s="269">
        <v>0</v>
      </c>
      <c r="AV302" s="269">
        <v>-500</v>
      </c>
      <c r="AW302" s="269">
        <v>-500</v>
      </c>
      <c r="AX302" s="269">
        <v>-500</v>
      </c>
      <c r="AY302" s="269">
        <v>0</v>
      </c>
      <c r="AZ302" s="269">
        <v>0</v>
      </c>
      <c r="BA302" s="269">
        <v>0</v>
      </c>
      <c r="BB302" s="269">
        <v>-500</v>
      </c>
      <c r="BC302" s="269">
        <v>-136.36363635999999</v>
      </c>
      <c r="BD302" s="269">
        <v>0</v>
      </c>
      <c r="BE302" s="493">
        <f t="shared" si="509"/>
        <v>-278.59237536645162</v>
      </c>
      <c r="BF302" s="494">
        <f t="shared" si="510"/>
        <v>-308.44155844142858</v>
      </c>
      <c r="BG302" s="273">
        <f t="shared" si="544"/>
        <v>-2000</v>
      </c>
      <c r="BH302" s="273">
        <f t="shared" si="545"/>
        <v>-6636.3636363599999</v>
      </c>
      <c r="BI302" s="274">
        <f t="shared" si="511"/>
        <v>-8636.3636363599999</v>
      </c>
      <c r="BJ302" s="275">
        <f t="shared" si="512"/>
        <v>0</v>
      </c>
      <c r="CG302" s="192"/>
      <c r="CH302" s="198">
        <v>13</v>
      </c>
      <c r="CI302" s="199">
        <f t="shared" si="513"/>
        <v>-78136.062883227278</v>
      </c>
      <c r="CJ302" s="199">
        <f t="shared" si="514"/>
        <v>-79311.453691921051</v>
      </c>
      <c r="CK302" s="199">
        <f t="shared" si="515"/>
        <v>-78875.268668930396</v>
      </c>
      <c r="CL302" s="199">
        <f t="shared" si="516"/>
        <v>-79251.0007995981</v>
      </c>
      <c r="CM302" s="199">
        <f t="shared" si="517"/>
        <v>-79584.062472550577</v>
      </c>
      <c r="CN302" s="199">
        <f t="shared" si="518"/>
        <v>-79849.792449667279</v>
      </c>
      <c r="CO302" s="199">
        <f t="shared" si="519"/>
        <v>-80145.197789140497</v>
      </c>
      <c r="CP302" s="199">
        <f t="shared" si="520"/>
        <v>-81417.792754815571</v>
      </c>
      <c r="CQ302" s="199">
        <f t="shared" si="521"/>
        <v>-81114.15749507444</v>
      </c>
      <c r="CR302" s="199">
        <f t="shared" si="522"/>
        <v>-81850.437239631196</v>
      </c>
      <c r="CS302" s="199">
        <f t="shared" si="523"/>
        <v>-81839.566984138743</v>
      </c>
      <c r="CT302" s="199">
        <f t="shared" si="524"/>
        <v>-82077.097187868436</v>
      </c>
      <c r="CU302" s="199">
        <f t="shared" si="525"/>
        <v>-82829.159021392465</v>
      </c>
      <c r="CV302" s="199">
        <f t="shared" si="526"/>
        <v>-82788.065297205641</v>
      </c>
      <c r="CW302" s="199">
        <f t="shared" si="527"/>
        <v>-83278.678320661027</v>
      </c>
      <c r="CX302" s="199">
        <f t="shared" si="528"/>
        <v>-83619.365373520981</v>
      </c>
      <c r="CY302" s="199">
        <f t="shared" si="529"/>
        <v>-84591.991384289722</v>
      </c>
      <c r="CZ302" s="199">
        <f t="shared" si="530"/>
        <v>-85937.583467118704</v>
      </c>
      <c r="DA302" s="199">
        <f t="shared" si="531"/>
        <v>-85063.992788285293</v>
      </c>
      <c r="DB302" s="199">
        <f t="shared" si="532"/>
        <v>-84795.545568605652</v>
      </c>
      <c r="DC302" s="199">
        <f t="shared" si="533"/>
        <v>-85095.786228499972</v>
      </c>
      <c r="DD302" s="199">
        <f t="shared" si="534"/>
        <v>-85391.19156797319</v>
      </c>
      <c r="DE302" s="199">
        <f t="shared" si="535"/>
        <v>-85789.78653364825</v>
      </c>
      <c r="DF302" s="199">
        <f t="shared" si="536"/>
        <v>-86588.624367400625</v>
      </c>
      <c r="DG302" s="199">
        <f t="shared" si="537"/>
        <v>-87169.484057009671</v>
      </c>
      <c r="DH302" s="199">
        <f t="shared" si="538"/>
        <v>-88007.531569091778</v>
      </c>
      <c r="DI302" s="199">
        <f t="shared" si="539"/>
        <v>-87071.38024186065</v>
      </c>
      <c r="DJ302" s="199">
        <f t="shared" si="540"/>
        <v>-87366.785581333883</v>
      </c>
      <c r="DK302" s="199">
        <f t="shared" si="541"/>
        <v>-87662.190920807101</v>
      </c>
      <c r="DL302" s="199">
        <f t="shared" si="542"/>
        <v>-88094.595503004341</v>
      </c>
      <c r="DM302" s="199">
        <f t="shared" si="543"/>
        <v>-88390.000842477573</v>
      </c>
      <c r="DN302" s="180"/>
    </row>
    <row r="303" spans="2:118" ht="15.4" x14ac:dyDescent="0.45">
      <c r="X303" s="246"/>
      <c r="Y303" s="268">
        <v>14</v>
      </c>
      <c r="Z303" s="269">
        <v>0</v>
      </c>
      <c r="AA303" s="269">
        <v>-500</v>
      </c>
      <c r="AB303" s="269">
        <v>0</v>
      </c>
      <c r="AC303" s="269">
        <v>0</v>
      </c>
      <c r="AD303" s="269">
        <v>0</v>
      </c>
      <c r="AE303" s="269">
        <v>0</v>
      </c>
      <c r="AF303" s="269">
        <v>0</v>
      </c>
      <c r="AG303" s="269">
        <v>-500</v>
      </c>
      <c r="AH303" s="269">
        <v>0</v>
      </c>
      <c r="AI303" s="269">
        <v>-500</v>
      </c>
      <c r="AJ303" s="269">
        <v>0</v>
      </c>
      <c r="AK303" s="269">
        <v>0</v>
      </c>
      <c r="AL303" s="269">
        <v>-351.05686648</v>
      </c>
      <c r="AM303" s="269">
        <v>0</v>
      </c>
      <c r="AN303" s="269">
        <v>-223.34975284000001</v>
      </c>
      <c r="AO303" s="269">
        <v>-136.36363635999999</v>
      </c>
      <c r="AP303" s="269">
        <v>-254.46595739</v>
      </c>
      <c r="AQ303" s="269">
        <v>0</v>
      </c>
      <c r="AR303" s="269">
        <v>0</v>
      </c>
      <c r="AS303" s="269">
        <v>0</v>
      </c>
      <c r="AT303" s="269">
        <v>0</v>
      </c>
      <c r="AU303" s="269">
        <v>0</v>
      </c>
      <c r="AV303" s="269">
        <v>0</v>
      </c>
      <c r="AW303" s="269">
        <v>0</v>
      </c>
      <c r="AX303" s="269">
        <v>-500</v>
      </c>
      <c r="AY303" s="269">
        <v>7.6177400000000004</v>
      </c>
      <c r="AZ303" s="269">
        <v>0</v>
      </c>
      <c r="BA303" s="269">
        <v>0</v>
      </c>
      <c r="BB303" s="269">
        <v>0</v>
      </c>
      <c r="BC303" s="269">
        <v>0</v>
      </c>
      <c r="BD303" s="269">
        <v>0</v>
      </c>
      <c r="BE303" s="493">
        <f t="shared" si="509"/>
        <v>-95.407047518387088</v>
      </c>
      <c r="BF303" s="494">
        <f t="shared" si="510"/>
        <v>-105.62923118107142</v>
      </c>
      <c r="BG303" s="273">
        <f t="shared" si="544"/>
        <v>-723.34975284000006</v>
      </c>
      <c r="BH303" s="273">
        <f t="shared" si="545"/>
        <v>-2234.2687202299994</v>
      </c>
      <c r="BI303" s="274">
        <f t="shared" si="511"/>
        <v>-2965.2362130699998</v>
      </c>
      <c r="BJ303" s="275">
        <f t="shared" si="512"/>
        <v>7.6177400000000004</v>
      </c>
      <c r="CG303" s="192"/>
      <c r="CH303" s="198">
        <v>14</v>
      </c>
      <c r="CI303" s="199">
        <f t="shared" si="513"/>
        <v>-78136.062883227278</v>
      </c>
      <c r="CJ303" s="199">
        <f t="shared" si="514"/>
        <v>-78874.453691921051</v>
      </c>
      <c r="CK303" s="199">
        <f t="shared" si="515"/>
        <v>-78875.268668930396</v>
      </c>
      <c r="CL303" s="199">
        <f t="shared" si="516"/>
        <v>-79251.0007995981</v>
      </c>
      <c r="CM303" s="199">
        <f t="shared" si="517"/>
        <v>-79584.062472550577</v>
      </c>
      <c r="CN303" s="199">
        <f t="shared" si="518"/>
        <v>-79849.792449667279</v>
      </c>
      <c r="CO303" s="199">
        <f t="shared" si="519"/>
        <v>-80145.197789140497</v>
      </c>
      <c r="CP303" s="199">
        <f t="shared" si="520"/>
        <v>-80980.792754815571</v>
      </c>
      <c r="CQ303" s="199">
        <f t="shared" si="521"/>
        <v>-81114.15749507444</v>
      </c>
      <c r="CR303" s="199">
        <f t="shared" si="522"/>
        <v>-81413.437239631196</v>
      </c>
      <c r="CS303" s="199">
        <f t="shared" si="523"/>
        <v>-81839.566984138743</v>
      </c>
      <c r="CT303" s="199">
        <f t="shared" si="524"/>
        <v>-82077.097187868436</v>
      </c>
      <c r="CU303" s="199">
        <f t="shared" si="525"/>
        <v>-82522.33532008894</v>
      </c>
      <c r="CV303" s="199">
        <f t="shared" si="526"/>
        <v>-82788.065297205641</v>
      </c>
      <c r="CW303" s="199">
        <f t="shared" si="527"/>
        <v>-83083.470636678874</v>
      </c>
      <c r="CX303" s="199">
        <f t="shared" si="528"/>
        <v>-83500.183555342344</v>
      </c>
      <c r="CY303" s="199">
        <f t="shared" si="529"/>
        <v>-84369.588137530867</v>
      </c>
      <c r="CZ303" s="199">
        <f t="shared" si="530"/>
        <v>-85937.583467118704</v>
      </c>
      <c r="DA303" s="199">
        <f t="shared" si="531"/>
        <v>-85063.992788285293</v>
      </c>
      <c r="DB303" s="199">
        <f t="shared" si="532"/>
        <v>-84795.545568605652</v>
      </c>
      <c r="DC303" s="199">
        <f t="shared" si="533"/>
        <v>-85095.786228499972</v>
      </c>
      <c r="DD303" s="199">
        <f t="shared" si="534"/>
        <v>-85391.19156797319</v>
      </c>
      <c r="DE303" s="199">
        <f t="shared" si="535"/>
        <v>-85789.78653364825</v>
      </c>
      <c r="DF303" s="199">
        <f t="shared" si="536"/>
        <v>-86588.624367400625</v>
      </c>
      <c r="DG303" s="199">
        <f t="shared" si="537"/>
        <v>-86732.484057009671</v>
      </c>
      <c r="DH303" s="199">
        <f t="shared" si="538"/>
        <v>-88016.247518748525</v>
      </c>
      <c r="DI303" s="199">
        <f t="shared" si="539"/>
        <v>-87071.38024186065</v>
      </c>
      <c r="DJ303" s="199">
        <f t="shared" si="540"/>
        <v>-87366.785581333883</v>
      </c>
      <c r="DK303" s="199">
        <f t="shared" si="541"/>
        <v>-87662.190920807101</v>
      </c>
      <c r="DL303" s="199">
        <f t="shared" si="542"/>
        <v>-88094.595503004341</v>
      </c>
      <c r="DM303" s="199">
        <f t="shared" si="543"/>
        <v>-88390.000842477573</v>
      </c>
      <c r="DN303" s="180"/>
    </row>
    <row r="304" spans="2:118" ht="15.4" x14ac:dyDescent="0.45">
      <c r="X304" s="246"/>
      <c r="Y304" s="268">
        <v>15</v>
      </c>
      <c r="Z304" s="269">
        <v>0</v>
      </c>
      <c r="AA304" s="269">
        <v>-500</v>
      </c>
      <c r="AB304" s="269">
        <v>0</v>
      </c>
      <c r="AC304" s="269">
        <v>0</v>
      </c>
      <c r="AD304" s="269">
        <v>0</v>
      </c>
      <c r="AE304" s="269">
        <v>0</v>
      </c>
      <c r="AF304" s="269">
        <v>0</v>
      </c>
      <c r="AG304" s="269">
        <v>-500</v>
      </c>
      <c r="AH304" s="269">
        <v>-223.34975284000001</v>
      </c>
      <c r="AI304" s="269">
        <v>0</v>
      </c>
      <c r="AJ304" s="269">
        <v>0</v>
      </c>
      <c r="AK304" s="269">
        <v>0</v>
      </c>
      <c r="AL304" s="269">
        <v>0</v>
      </c>
      <c r="AM304" s="269">
        <v>0</v>
      </c>
      <c r="AN304" s="269">
        <v>0</v>
      </c>
      <c r="AO304" s="269">
        <v>0</v>
      </c>
      <c r="AP304" s="269">
        <v>-500</v>
      </c>
      <c r="AQ304" s="269">
        <v>0</v>
      </c>
      <c r="AR304" s="269">
        <v>0</v>
      </c>
      <c r="AS304" s="269">
        <v>0</v>
      </c>
      <c r="AT304" s="269">
        <v>0</v>
      </c>
      <c r="AU304" s="269">
        <v>0</v>
      </c>
      <c r="AV304" s="269">
        <v>0</v>
      </c>
      <c r="AW304" s="269">
        <v>-500</v>
      </c>
      <c r="AX304" s="269">
        <v>0</v>
      </c>
      <c r="AY304" s="269">
        <v>0</v>
      </c>
      <c r="AZ304" s="269">
        <v>0</v>
      </c>
      <c r="BA304" s="269">
        <v>0</v>
      </c>
      <c r="BB304" s="269">
        <v>0</v>
      </c>
      <c r="BC304" s="269">
        <v>0</v>
      </c>
      <c r="BD304" s="269">
        <v>0</v>
      </c>
      <c r="BE304" s="493">
        <f t="shared" si="509"/>
        <v>-71.720959769032262</v>
      </c>
      <c r="BF304" s="494">
        <f t="shared" si="510"/>
        <v>-79.405348315714292</v>
      </c>
      <c r="BG304" s="273">
        <f t="shared" si="544"/>
        <v>-500</v>
      </c>
      <c r="BH304" s="273">
        <f t="shared" si="545"/>
        <v>-1723.3497528400003</v>
      </c>
      <c r="BI304" s="274">
        <f t="shared" si="511"/>
        <v>-2223.3497528400003</v>
      </c>
      <c r="BJ304" s="275">
        <f t="shared" si="512"/>
        <v>0</v>
      </c>
      <c r="CG304" s="192"/>
      <c r="CH304" s="198">
        <v>15</v>
      </c>
      <c r="CI304" s="199">
        <f t="shared" si="513"/>
        <v>-78136.062883227278</v>
      </c>
      <c r="CJ304" s="199">
        <f t="shared" si="514"/>
        <v>-78437.453691921051</v>
      </c>
      <c r="CK304" s="199">
        <f t="shared" si="515"/>
        <v>-78875.268668930396</v>
      </c>
      <c r="CL304" s="199">
        <f t="shared" si="516"/>
        <v>-79251.0007995981</v>
      </c>
      <c r="CM304" s="199">
        <f t="shared" si="517"/>
        <v>-79584.062472550577</v>
      </c>
      <c r="CN304" s="199">
        <f t="shared" si="518"/>
        <v>-79849.792449667279</v>
      </c>
      <c r="CO304" s="199">
        <f t="shared" si="519"/>
        <v>-80145.197789140497</v>
      </c>
      <c r="CP304" s="199">
        <f t="shared" si="520"/>
        <v>-80543.792754815571</v>
      </c>
      <c r="CQ304" s="199">
        <f t="shared" si="521"/>
        <v>-80918.949811092287</v>
      </c>
      <c r="CR304" s="199">
        <f t="shared" si="522"/>
        <v>-81413.437239631196</v>
      </c>
      <c r="CS304" s="199">
        <f t="shared" si="523"/>
        <v>-81839.566984138743</v>
      </c>
      <c r="CT304" s="199">
        <f t="shared" si="524"/>
        <v>-82077.097187868436</v>
      </c>
      <c r="CU304" s="199">
        <f t="shared" si="525"/>
        <v>-82522.33532008894</v>
      </c>
      <c r="CV304" s="199">
        <f t="shared" si="526"/>
        <v>-82788.065297205641</v>
      </c>
      <c r="CW304" s="199">
        <f t="shared" si="527"/>
        <v>-83083.470636678874</v>
      </c>
      <c r="CX304" s="199">
        <f t="shared" si="528"/>
        <v>-83500.183555342344</v>
      </c>
      <c r="CY304" s="199">
        <f t="shared" si="529"/>
        <v>-83932.588137530867</v>
      </c>
      <c r="CZ304" s="199">
        <f t="shared" si="530"/>
        <v>-85937.583467118704</v>
      </c>
      <c r="DA304" s="199">
        <f t="shared" si="531"/>
        <v>-85063.992788285293</v>
      </c>
      <c r="DB304" s="199">
        <f t="shared" si="532"/>
        <v>-84795.545568605652</v>
      </c>
      <c r="DC304" s="199">
        <f t="shared" si="533"/>
        <v>-85095.786228499972</v>
      </c>
      <c r="DD304" s="199">
        <f t="shared" si="534"/>
        <v>-85391.19156797319</v>
      </c>
      <c r="DE304" s="199">
        <f t="shared" si="535"/>
        <v>-85789.78653364825</v>
      </c>
      <c r="DF304" s="199">
        <f t="shared" si="536"/>
        <v>-86151.624367400625</v>
      </c>
      <c r="DG304" s="199">
        <f t="shared" si="537"/>
        <v>-86732.484057009671</v>
      </c>
      <c r="DH304" s="199">
        <f t="shared" si="538"/>
        <v>-88016.247518748525</v>
      </c>
      <c r="DI304" s="199">
        <f t="shared" si="539"/>
        <v>-87071.38024186065</v>
      </c>
      <c r="DJ304" s="199">
        <f t="shared" si="540"/>
        <v>-87366.785581333883</v>
      </c>
      <c r="DK304" s="199">
        <f t="shared" si="541"/>
        <v>-87662.190920807101</v>
      </c>
      <c r="DL304" s="199">
        <f t="shared" si="542"/>
        <v>-88094.595503004341</v>
      </c>
      <c r="DM304" s="199">
        <f t="shared" si="543"/>
        <v>-88390.000842477573</v>
      </c>
      <c r="DN304" s="180"/>
    </row>
    <row r="305" spans="24:118" ht="15.4" x14ac:dyDescent="0.45">
      <c r="X305" s="246"/>
      <c r="Y305" s="268">
        <v>16</v>
      </c>
      <c r="Z305" s="269">
        <v>0</v>
      </c>
      <c r="AA305" s="269">
        <v>0</v>
      </c>
      <c r="AB305" s="269">
        <v>0</v>
      </c>
      <c r="AC305" s="269">
        <v>0</v>
      </c>
      <c r="AD305" s="269">
        <v>496.19112999999999</v>
      </c>
      <c r="AE305" s="269">
        <v>0</v>
      </c>
      <c r="AF305" s="269">
        <v>0</v>
      </c>
      <c r="AG305" s="269">
        <v>0</v>
      </c>
      <c r="AH305" s="269">
        <v>0</v>
      </c>
      <c r="AI305" s="269">
        <v>0</v>
      </c>
      <c r="AJ305" s="269">
        <v>0</v>
      </c>
      <c r="AK305" s="269">
        <v>0</v>
      </c>
      <c r="AL305" s="269">
        <v>0</v>
      </c>
      <c r="AM305" s="269">
        <v>0</v>
      </c>
      <c r="AN305" s="269">
        <v>0</v>
      </c>
      <c r="AO305" s="269">
        <v>0</v>
      </c>
      <c r="AP305" s="269">
        <v>0</v>
      </c>
      <c r="AQ305" s="269">
        <v>0</v>
      </c>
      <c r="AR305" s="269">
        <v>0</v>
      </c>
      <c r="AS305" s="269">
        <v>0</v>
      </c>
      <c r="AT305" s="269">
        <v>0</v>
      </c>
      <c r="AU305" s="269">
        <v>0</v>
      </c>
      <c r="AV305" s="269">
        <v>0</v>
      </c>
      <c r="AW305" s="269">
        <v>0</v>
      </c>
      <c r="AX305" s="269">
        <v>496.19112999999999</v>
      </c>
      <c r="AY305" s="269">
        <v>0</v>
      </c>
      <c r="AZ305" s="269">
        <v>0</v>
      </c>
      <c r="BA305" s="269">
        <v>0</v>
      </c>
      <c r="BB305" s="269">
        <v>0</v>
      </c>
      <c r="BC305" s="269">
        <v>0</v>
      </c>
      <c r="BD305" s="269">
        <v>0</v>
      </c>
      <c r="BE305" s="493">
        <f t="shared" si="509"/>
        <v>32.012330967741931</v>
      </c>
      <c r="BF305" s="494">
        <f t="shared" si="510"/>
        <v>35.44222357142857</v>
      </c>
      <c r="BG305" s="273">
        <f t="shared" si="544"/>
        <v>0</v>
      </c>
      <c r="BH305" s="273">
        <f t="shared" si="545"/>
        <v>992.38225999999997</v>
      </c>
      <c r="BI305" s="274">
        <f t="shared" si="511"/>
        <v>0</v>
      </c>
      <c r="BJ305" s="275">
        <f t="shared" si="512"/>
        <v>992.38225999999997</v>
      </c>
      <c r="CG305" s="192"/>
      <c r="CH305" s="198">
        <v>16</v>
      </c>
      <c r="CI305" s="199">
        <f t="shared" si="513"/>
        <v>-78136.062883227278</v>
      </c>
      <c r="CJ305" s="199">
        <f t="shared" si="514"/>
        <v>-78437.453691921051</v>
      </c>
      <c r="CK305" s="199">
        <f t="shared" si="515"/>
        <v>-78875.268668930396</v>
      </c>
      <c r="CL305" s="199">
        <f t="shared" si="516"/>
        <v>-79251.0007995981</v>
      </c>
      <c r="CM305" s="199">
        <f t="shared" si="517"/>
        <v>-80151.786877584906</v>
      </c>
      <c r="CN305" s="199">
        <f t="shared" si="518"/>
        <v>-79849.792449667279</v>
      </c>
      <c r="CO305" s="199">
        <f t="shared" si="519"/>
        <v>-80145.197789140497</v>
      </c>
      <c r="CP305" s="199">
        <f t="shared" si="520"/>
        <v>-80543.792754815571</v>
      </c>
      <c r="CQ305" s="199">
        <f t="shared" si="521"/>
        <v>-80918.949811092287</v>
      </c>
      <c r="CR305" s="199">
        <f t="shared" si="522"/>
        <v>-81413.437239631196</v>
      </c>
      <c r="CS305" s="199">
        <f t="shared" si="523"/>
        <v>-81839.566984138743</v>
      </c>
      <c r="CT305" s="199">
        <f t="shared" si="524"/>
        <v>-82077.097187868436</v>
      </c>
      <c r="CU305" s="199">
        <f t="shared" si="525"/>
        <v>-82522.33532008894</v>
      </c>
      <c r="CV305" s="199">
        <f t="shared" si="526"/>
        <v>-82788.065297205641</v>
      </c>
      <c r="CW305" s="199">
        <f t="shared" si="527"/>
        <v>-83083.470636678874</v>
      </c>
      <c r="CX305" s="199">
        <f t="shared" si="528"/>
        <v>-83500.183555342344</v>
      </c>
      <c r="CY305" s="199">
        <f t="shared" si="529"/>
        <v>-83932.588137530867</v>
      </c>
      <c r="CZ305" s="199">
        <f t="shared" si="530"/>
        <v>-85937.583467118704</v>
      </c>
      <c r="DA305" s="199">
        <f t="shared" si="531"/>
        <v>-85063.992788285293</v>
      </c>
      <c r="DB305" s="199">
        <f t="shared" si="532"/>
        <v>-84795.545568605652</v>
      </c>
      <c r="DC305" s="199">
        <f t="shared" si="533"/>
        <v>-85095.786228499972</v>
      </c>
      <c r="DD305" s="199">
        <f t="shared" si="534"/>
        <v>-85391.19156797319</v>
      </c>
      <c r="DE305" s="199">
        <f t="shared" si="535"/>
        <v>-85789.78653364825</v>
      </c>
      <c r="DF305" s="199">
        <f t="shared" si="536"/>
        <v>-86151.624367400625</v>
      </c>
      <c r="DG305" s="199">
        <f t="shared" si="537"/>
        <v>-87300.208462044</v>
      </c>
      <c r="DH305" s="199">
        <f t="shared" si="538"/>
        <v>-88016.247518748525</v>
      </c>
      <c r="DI305" s="199">
        <f t="shared" si="539"/>
        <v>-87071.38024186065</v>
      </c>
      <c r="DJ305" s="199">
        <f t="shared" si="540"/>
        <v>-87366.785581333883</v>
      </c>
      <c r="DK305" s="199">
        <f t="shared" si="541"/>
        <v>-87662.190920807101</v>
      </c>
      <c r="DL305" s="199">
        <f t="shared" si="542"/>
        <v>-88094.595503004341</v>
      </c>
      <c r="DM305" s="199">
        <f t="shared" si="543"/>
        <v>-88390.000842477573</v>
      </c>
      <c r="DN305" s="180"/>
    </row>
    <row r="306" spans="24:118" ht="15.4" x14ac:dyDescent="0.45">
      <c r="X306" s="246"/>
      <c r="Y306" s="268">
        <v>17</v>
      </c>
      <c r="Z306" s="269">
        <v>500</v>
      </c>
      <c r="AA306" s="269">
        <v>500</v>
      </c>
      <c r="AB306" s="269">
        <v>496.19112999999999</v>
      </c>
      <c r="AC306" s="269">
        <v>0</v>
      </c>
      <c r="AD306" s="269">
        <v>0</v>
      </c>
      <c r="AE306" s="269">
        <v>460.3566525</v>
      </c>
      <c r="AF306" s="269">
        <v>496.19112999999999</v>
      </c>
      <c r="AG306" s="269">
        <v>496.19112999999999</v>
      </c>
      <c r="AH306" s="269">
        <v>496.19112999999999</v>
      </c>
      <c r="AI306" s="269">
        <v>500</v>
      </c>
      <c r="AJ306" s="269">
        <v>0</v>
      </c>
      <c r="AK306" s="269">
        <v>0</v>
      </c>
      <c r="AL306" s="269">
        <v>500</v>
      </c>
      <c r="AM306" s="269">
        <v>464.16552250000001</v>
      </c>
      <c r="AN306" s="269">
        <v>500</v>
      </c>
      <c r="AO306" s="269">
        <v>496.19112999999999</v>
      </c>
      <c r="AP306" s="269">
        <v>464.16552250000001</v>
      </c>
      <c r="AQ306" s="269">
        <v>467.97439250000002</v>
      </c>
      <c r="AR306" s="269">
        <v>500</v>
      </c>
      <c r="AS306" s="269">
        <v>496.19112999999999</v>
      </c>
      <c r="AT306" s="269">
        <v>500</v>
      </c>
      <c r="AU306" s="269">
        <v>464.16552250000001</v>
      </c>
      <c r="AV306" s="269">
        <v>500</v>
      </c>
      <c r="AW306" s="269">
        <v>496.19112999999999</v>
      </c>
      <c r="AX306" s="269">
        <v>496.19112999999999</v>
      </c>
      <c r="AY306" s="269">
        <v>0</v>
      </c>
      <c r="AZ306" s="269">
        <v>464.16552250000001</v>
      </c>
      <c r="BA306" s="269">
        <v>500</v>
      </c>
      <c r="BB306" s="269">
        <v>500</v>
      </c>
      <c r="BC306" s="269">
        <v>464.16552250000001</v>
      </c>
      <c r="BD306" s="269">
        <v>500</v>
      </c>
      <c r="BE306" s="493">
        <f t="shared" si="509"/>
        <v>410.28024830645154</v>
      </c>
      <c r="BF306" s="494">
        <f t="shared" si="510"/>
        <v>418.52456062499994</v>
      </c>
      <c r="BG306" s="273">
        <f t="shared" si="544"/>
        <v>4420.7133049999993</v>
      </c>
      <c r="BH306" s="273">
        <f t="shared" si="545"/>
        <v>8297.9743924999984</v>
      </c>
      <c r="BI306" s="274">
        <f t="shared" si="511"/>
        <v>0</v>
      </c>
      <c r="BJ306" s="275">
        <f t="shared" si="512"/>
        <v>12718.687697499998</v>
      </c>
      <c r="CG306" s="192"/>
      <c r="CH306" s="198">
        <v>17</v>
      </c>
      <c r="CI306" s="199">
        <f t="shared" si="513"/>
        <v>-78708.145263089973</v>
      </c>
      <c r="CJ306" s="199">
        <f t="shared" si="514"/>
        <v>-79009.536071783747</v>
      </c>
      <c r="CK306" s="199">
        <f t="shared" si="515"/>
        <v>-79442.993073964724</v>
      </c>
      <c r="CL306" s="199">
        <f t="shared" si="516"/>
        <v>-79251.0007995981</v>
      </c>
      <c r="CM306" s="199">
        <f t="shared" si="517"/>
        <v>-80151.786877584906</v>
      </c>
      <c r="CN306" s="199">
        <f t="shared" si="518"/>
        <v>-80376.51630836293</v>
      </c>
      <c r="CO306" s="199">
        <f t="shared" si="519"/>
        <v>-80712.922194174826</v>
      </c>
      <c r="CP306" s="199">
        <f t="shared" si="520"/>
        <v>-81111.5171598499</v>
      </c>
      <c r="CQ306" s="199">
        <f t="shared" si="521"/>
        <v>-81486.674216126616</v>
      </c>
      <c r="CR306" s="199">
        <f t="shared" si="522"/>
        <v>-81985.519619493891</v>
      </c>
      <c r="CS306" s="199">
        <f t="shared" si="523"/>
        <v>-81839.566984138743</v>
      </c>
      <c r="CT306" s="199">
        <f t="shared" si="524"/>
        <v>-82077.097187868436</v>
      </c>
      <c r="CU306" s="199">
        <f t="shared" si="525"/>
        <v>-83094.417699951635</v>
      </c>
      <c r="CV306" s="199">
        <f t="shared" si="526"/>
        <v>-83319.147130729674</v>
      </c>
      <c r="CW306" s="199">
        <f t="shared" si="527"/>
        <v>-83655.553016541569</v>
      </c>
      <c r="CX306" s="199">
        <f t="shared" si="528"/>
        <v>-84067.907960376673</v>
      </c>
      <c r="CY306" s="199">
        <f t="shared" si="529"/>
        <v>-84463.6699710549</v>
      </c>
      <c r="CZ306" s="199">
        <f t="shared" si="530"/>
        <v>-86473.023275471103</v>
      </c>
      <c r="DA306" s="199">
        <f t="shared" si="531"/>
        <v>-85636.075168147989</v>
      </c>
      <c r="DB306" s="199">
        <f t="shared" si="532"/>
        <v>-85363.269973639981</v>
      </c>
      <c r="DC306" s="199">
        <f t="shared" si="533"/>
        <v>-85667.868608362667</v>
      </c>
      <c r="DD306" s="199">
        <f t="shared" si="534"/>
        <v>-85922.273401497223</v>
      </c>
      <c r="DE306" s="199">
        <f t="shared" si="535"/>
        <v>-86361.868913510945</v>
      </c>
      <c r="DF306" s="199">
        <f t="shared" si="536"/>
        <v>-86719.348772434954</v>
      </c>
      <c r="DG306" s="199">
        <f t="shared" si="537"/>
        <v>-87867.932867078329</v>
      </c>
      <c r="DH306" s="199">
        <f t="shared" si="538"/>
        <v>-88016.247518748525</v>
      </c>
      <c r="DI306" s="199">
        <f t="shared" si="539"/>
        <v>-87602.462075384683</v>
      </c>
      <c r="DJ306" s="199">
        <f t="shared" si="540"/>
        <v>-87938.867961196578</v>
      </c>
      <c r="DK306" s="199">
        <f t="shared" si="541"/>
        <v>-88234.273300669796</v>
      </c>
      <c r="DL306" s="199">
        <f t="shared" si="542"/>
        <v>-88625.677336528373</v>
      </c>
      <c r="DM306" s="199">
        <f t="shared" si="543"/>
        <v>-88962.083222340269</v>
      </c>
      <c r="DN306" s="180"/>
    </row>
    <row r="307" spans="24:118" ht="15.4" x14ac:dyDescent="0.45">
      <c r="X307" s="246"/>
      <c r="Y307" s="268">
        <v>18</v>
      </c>
      <c r="Z307" s="269">
        <v>500</v>
      </c>
      <c r="AA307" s="269">
        <v>500</v>
      </c>
      <c r="AB307" s="269">
        <v>500</v>
      </c>
      <c r="AC307" s="269">
        <v>0</v>
      </c>
      <c r="AD307" s="269">
        <v>0</v>
      </c>
      <c r="AE307" s="269">
        <v>500</v>
      </c>
      <c r="AF307" s="269">
        <v>500</v>
      </c>
      <c r="AG307" s="269">
        <v>500</v>
      </c>
      <c r="AH307" s="269">
        <v>500</v>
      </c>
      <c r="AI307" s="269">
        <v>500</v>
      </c>
      <c r="AJ307" s="269">
        <v>500</v>
      </c>
      <c r="AK307" s="269">
        <v>226.78326250000001</v>
      </c>
      <c r="AL307" s="269">
        <v>411.19112999999999</v>
      </c>
      <c r="AM307" s="269">
        <v>500</v>
      </c>
      <c r="AN307" s="269">
        <v>500</v>
      </c>
      <c r="AO307" s="269">
        <v>496.19112999999999</v>
      </c>
      <c r="AP307" s="269">
        <v>500</v>
      </c>
      <c r="AQ307" s="269">
        <v>0</v>
      </c>
      <c r="AR307" s="269">
        <v>411.19112999999999</v>
      </c>
      <c r="AS307" s="269">
        <v>500</v>
      </c>
      <c r="AT307" s="269">
        <v>500</v>
      </c>
      <c r="AU307" s="269">
        <v>500</v>
      </c>
      <c r="AV307" s="269">
        <v>500</v>
      </c>
      <c r="AW307" s="269">
        <v>496.19112999999999</v>
      </c>
      <c r="AX307" s="269">
        <v>411.19112999999999</v>
      </c>
      <c r="AY307" s="269">
        <v>0</v>
      </c>
      <c r="AZ307" s="269">
        <v>500</v>
      </c>
      <c r="BA307" s="269">
        <v>500</v>
      </c>
      <c r="BB307" s="269">
        <v>500</v>
      </c>
      <c r="BC307" s="269">
        <v>500</v>
      </c>
      <c r="BD307" s="269">
        <v>496.19112999999999</v>
      </c>
      <c r="BE307" s="493">
        <f t="shared" si="509"/>
        <v>417.7074207258064</v>
      </c>
      <c r="BF307" s="494">
        <f t="shared" si="510"/>
        <v>426.88353258928566</v>
      </c>
      <c r="BG307" s="273">
        <f t="shared" si="544"/>
        <v>4500</v>
      </c>
      <c r="BH307" s="273">
        <f t="shared" si="545"/>
        <v>8448.9300424999983</v>
      </c>
      <c r="BI307" s="274">
        <f t="shared" si="511"/>
        <v>0</v>
      </c>
      <c r="BJ307" s="275">
        <f t="shared" si="512"/>
        <v>12948.930042499998</v>
      </c>
      <c r="CG307" s="192"/>
      <c r="CH307" s="198">
        <v>18</v>
      </c>
      <c r="CI307" s="199">
        <f t="shared" si="513"/>
        <v>-79280.227642952668</v>
      </c>
      <c r="CJ307" s="199">
        <f t="shared" si="514"/>
        <v>-79581.618451646442</v>
      </c>
      <c r="CK307" s="199">
        <f t="shared" si="515"/>
        <v>-80015.07545382742</v>
      </c>
      <c r="CL307" s="199">
        <f t="shared" si="516"/>
        <v>-79251.0007995981</v>
      </c>
      <c r="CM307" s="199">
        <f t="shared" si="517"/>
        <v>-80151.786877584906</v>
      </c>
      <c r="CN307" s="199">
        <f t="shared" si="518"/>
        <v>-80948.598688225626</v>
      </c>
      <c r="CO307" s="199">
        <f t="shared" si="519"/>
        <v>-81285.004574037521</v>
      </c>
      <c r="CP307" s="199">
        <f t="shared" si="520"/>
        <v>-81683.599539712595</v>
      </c>
      <c r="CQ307" s="199">
        <f t="shared" si="521"/>
        <v>-82058.756595989311</v>
      </c>
      <c r="CR307" s="199">
        <f t="shared" si="522"/>
        <v>-82557.601999356586</v>
      </c>
      <c r="CS307" s="199">
        <f t="shared" si="523"/>
        <v>-82411.649364001438</v>
      </c>
      <c r="CT307" s="199">
        <f t="shared" si="524"/>
        <v>-82336.574604916488</v>
      </c>
      <c r="CU307" s="199">
        <f t="shared" si="525"/>
        <v>-83564.888100409298</v>
      </c>
      <c r="CV307" s="199">
        <f t="shared" si="526"/>
        <v>-83891.229510592369</v>
      </c>
      <c r="CW307" s="199">
        <f t="shared" si="527"/>
        <v>-84227.635396404265</v>
      </c>
      <c r="CX307" s="199">
        <f t="shared" si="528"/>
        <v>-84635.632365411002</v>
      </c>
      <c r="CY307" s="199">
        <f t="shared" si="529"/>
        <v>-85035.752350917595</v>
      </c>
      <c r="CZ307" s="199">
        <f t="shared" si="530"/>
        <v>-86473.023275471103</v>
      </c>
      <c r="DA307" s="199">
        <f t="shared" si="531"/>
        <v>-86106.545568605652</v>
      </c>
      <c r="DB307" s="199">
        <f t="shared" si="532"/>
        <v>-85935.352353502676</v>
      </c>
      <c r="DC307" s="199">
        <f t="shared" si="533"/>
        <v>-86239.950988225362</v>
      </c>
      <c r="DD307" s="199">
        <f t="shared" si="534"/>
        <v>-86494.355781359918</v>
      </c>
      <c r="DE307" s="199">
        <f t="shared" si="535"/>
        <v>-86933.951293373641</v>
      </c>
      <c r="DF307" s="199">
        <f t="shared" si="536"/>
        <v>-87287.073177469283</v>
      </c>
      <c r="DG307" s="199">
        <f t="shared" si="537"/>
        <v>-88338.403267535992</v>
      </c>
      <c r="DH307" s="199">
        <f t="shared" si="538"/>
        <v>-88016.247518748525</v>
      </c>
      <c r="DI307" s="199">
        <f t="shared" si="539"/>
        <v>-88174.544455247378</v>
      </c>
      <c r="DJ307" s="199">
        <f t="shared" si="540"/>
        <v>-88510.950341059273</v>
      </c>
      <c r="DK307" s="199">
        <f t="shared" si="541"/>
        <v>-88806.355680532492</v>
      </c>
      <c r="DL307" s="199">
        <f t="shared" si="542"/>
        <v>-89197.759716391069</v>
      </c>
      <c r="DM307" s="199">
        <f t="shared" si="543"/>
        <v>-89529.807627374597</v>
      </c>
      <c r="DN307" s="180"/>
    </row>
    <row r="308" spans="24:118" ht="15.4" x14ac:dyDescent="0.45">
      <c r="X308" s="246"/>
      <c r="Y308" s="268">
        <v>19</v>
      </c>
      <c r="Z308" s="269">
        <v>500</v>
      </c>
      <c r="AA308" s="269">
        <v>496.19112999999999</v>
      </c>
      <c r="AB308" s="269">
        <v>500</v>
      </c>
      <c r="AC308" s="269">
        <v>241.19112999999999</v>
      </c>
      <c r="AD308" s="269">
        <v>411.19112999999999</v>
      </c>
      <c r="AE308" s="269">
        <v>500</v>
      </c>
      <c r="AF308" s="269">
        <v>496.19112999999999</v>
      </c>
      <c r="AG308" s="269">
        <v>496.19112999999999</v>
      </c>
      <c r="AH308" s="269">
        <v>496.19112999999999</v>
      </c>
      <c r="AI308" s="269">
        <v>496.19112999999999</v>
      </c>
      <c r="AJ308" s="269">
        <v>411.19112999999999</v>
      </c>
      <c r="AK308" s="269">
        <v>411.19112999999999</v>
      </c>
      <c r="AL308" s="269">
        <v>0</v>
      </c>
      <c r="AM308" s="269">
        <v>496.19112999999999</v>
      </c>
      <c r="AN308" s="269">
        <v>496.19112999999999</v>
      </c>
      <c r="AO308" s="269">
        <v>496.19112999999999</v>
      </c>
      <c r="AP308" s="269">
        <v>496.19112999999999</v>
      </c>
      <c r="AQ308" s="269">
        <v>0</v>
      </c>
      <c r="AR308" s="269">
        <v>0</v>
      </c>
      <c r="AS308" s="269">
        <v>496.19112999999999</v>
      </c>
      <c r="AT308" s="269">
        <v>496.19112999999999</v>
      </c>
      <c r="AU308" s="269">
        <v>496.19112999999999</v>
      </c>
      <c r="AV308" s="269">
        <v>500</v>
      </c>
      <c r="AW308" s="269">
        <v>496.19112999999999</v>
      </c>
      <c r="AX308" s="269">
        <v>411.19112999999999</v>
      </c>
      <c r="AY308" s="269">
        <v>0</v>
      </c>
      <c r="AZ308" s="269">
        <v>496.19112999999999</v>
      </c>
      <c r="BA308" s="269">
        <v>460.3566525</v>
      </c>
      <c r="BB308" s="269">
        <v>496.19112999999999</v>
      </c>
      <c r="BC308" s="269">
        <v>496.19112999999999</v>
      </c>
      <c r="BD308" s="269">
        <v>496.19112999999999</v>
      </c>
      <c r="BE308" s="493">
        <f t="shared" si="509"/>
        <v>412.30843588709666</v>
      </c>
      <c r="BF308" s="494">
        <f t="shared" si="510"/>
        <v>420.90608508928563</v>
      </c>
      <c r="BG308" s="273">
        <f t="shared" si="544"/>
        <v>4433.6945624999998</v>
      </c>
      <c r="BH308" s="273">
        <f t="shared" si="545"/>
        <v>8347.866949999996</v>
      </c>
      <c r="BI308" s="274">
        <f t="shared" si="511"/>
        <v>0</v>
      </c>
      <c r="BJ308" s="275">
        <f t="shared" si="512"/>
        <v>12781.561512499997</v>
      </c>
      <c r="CG308" s="192"/>
      <c r="CH308" s="198">
        <v>19</v>
      </c>
      <c r="CI308" s="199">
        <f t="shared" si="513"/>
        <v>-79852.310022815363</v>
      </c>
      <c r="CJ308" s="199">
        <f t="shared" si="514"/>
        <v>-80149.342856680771</v>
      </c>
      <c r="CK308" s="199">
        <f t="shared" si="515"/>
        <v>-80587.157833690115</v>
      </c>
      <c r="CL308" s="199">
        <f t="shared" si="516"/>
        <v>-79526.963190902447</v>
      </c>
      <c r="CM308" s="199">
        <f t="shared" si="517"/>
        <v>-80622.257278042569</v>
      </c>
      <c r="CN308" s="199">
        <f t="shared" si="518"/>
        <v>-81520.681068088321</v>
      </c>
      <c r="CO308" s="199">
        <f t="shared" si="519"/>
        <v>-81852.72897907185</v>
      </c>
      <c r="CP308" s="199">
        <f t="shared" si="520"/>
        <v>-82251.323944746924</v>
      </c>
      <c r="CQ308" s="199">
        <f t="shared" si="521"/>
        <v>-82626.48100102364</v>
      </c>
      <c r="CR308" s="199">
        <f t="shared" si="522"/>
        <v>-83125.326404390915</v>
      </c>
      <c r="CS308" s="199">
        <f t="shared" si="523"/>
        <v>-82882.119764459101</v>
      </c>
      <c r="CT308" s="199">
        <f t="shared" si="524"/>
        <v>-82807.045005374152</v>
      </c>
      <c r="CU308" s="199">
        <f t="shared" si="525"/>
        <v>-83564.888100409298</v>
      </c>
      <c r="CV308" s="199">
        <f t="shared" si="526"/>
        <v>-84458.953915626698</v>
      </c>
      <c r="CW308" s="199">
        <f t="shared" si="527"/>
        <v>-84795.359801438593</v>
      </c>
      <c r="CX308" s="199">
        <f t="shared" si="528"/>
        <v>-85203.356770445331</v>
      </c>
      <c r="CY308" s="199">
        <f t="shared" si="529"/>
        <v>-85603.476755951924</v>
      </c>
      <c r="CZ308" s="199">
        <f t="shared" si="530"/>
        <v>-86473.023275471103</v>
      </c>
      <c r="DA308" s="199">
        <f t="shared" si="531"/>
        <v>-86106.545568605652</v>
      </c>
      <c r="DB308" s="199">
        <f t="shared" si="532"/>
        <v>-86503.076758537005</v>
      </c>
      <c r="DC308" s="199">
        <f t="shared" si="533"/>
        <v>-86807.675393259691</v>
      </c>
      <c r="DD308" s="199">
        <f t="shared" si="534"/>
        <v>-87062.080186394247</v>
      </c>
      <c r="DE308" s="199">
        <f t="shared" si="535"/>
        <v>-87506.033673236336</v>
      </c>
      <c r="DF308" s="199">
        <f t="shared" si="536"/>
        <v>-87854.797582503612</v>
      </c>
      <c r="DG308" s="199">
        <f t="shared" si="537"/>
        <v>-88808.873667993656</v>
      </c>
      <c r="DH308" s="199">
        <f t="shared" si="538"/>
        <v>-88016.247518748525</v>
      </c>
      <c r="DI308" s="199">
        <f t="shared" si="539"/>
        <v>-88742.268860281707</v>
      </c>
      <c r="DJ308" s="199">
        <f t="shared" si="540"/>
        <v>-89037.674199754925</v>
      </c>
      <c r="DK308" s="199">
        <f t="shared" si="541"/>
        <v>-89374.08008556682</v>
      </c>
      <c r="DL308" s="199">
        <f t="shared" si="542"/>
        <v>-89765.484121425397</v>
      </c>
      <c r="DM308" s="199">
        <f t="shared" si="543"/>
        <v>-90097.532032408926</v>
      </c>
      <c r="DN308" s="180"/>
    </row>
    <row r="309" spans="24:118" ht="15.4" x14ac:dyDescent="0.45">
      <c r="X309" s="246"/>
      <c r="Y309" s="268">
        <v>20</v>
      </c>
      <c r="Z309" s="269">
        <v>496.19112999999999</v>
      </c>
      <c r="AA309" s="269">
        <v>496.19112999999999</v>
      </c>
      <c r="AB309" s="269">
        <v>496.19112999999999</v>
      </c>
      <c r="AC309" s="269">
        <v>241.19112999999999</v>
      </c>
      <c r="AD309" s="269">
        <v>0</v>
      </c>
      <c r="AE309" s="269">
        <v>496.19112999999999</v>
      </c>
      <c r="AF309" s="269">
        <v>496.19112999999999</v>
      </c>
      <c r="AG309" s="269">
        <v>496.19112999999999</v>
      </c>
      <c r="AH309" s="269">
        <v>464.16552250000001</v>
      </c>
      <c r="AI309" s="269">
        <v>460.3566525</v>
      </c>
      <c r="AJ309" s="269">
        <v>0</v>
      </c>
      <c r="AK309" s="269">
        <v>411.19112999999999</v>
      </c>
      <c r="AL309" s="269">
        <v>0</v>
      </c>
      <c r="AM309" s="269">
        <v>496.19112999999999</v>
      </c>
      <c r="AN309" s="269">
        <v>460.3566525</v>
      </c>
      <c r="AO309" s="269">
        <v>467.97439250000002</v>
      </c>
      <c r="AP309" s="269">
        <v>496.19112999999999</v>
      </c>
      <c r="AQ309" s="269">
        <v>0</v>
      </c>
      <c r="AR309" s="269">
        <v>0</v>
      </c>
      <c r="AS309" s="269">
        <v>496.19112999999999</v>
      </c>
      <c r="AT309" s="269">
        <v>460.3566525</v>
      </c>
      <c r="AU309" s="269">
        <v>496.19112999999999</v>
      </c>
      <c r="AV309" s="269">
        <v>411.19112999999999</v>
      </c>
      <c r="AW309" s="269">
        <v>467.97439250000002</v>
      </c>
      <c r="AX309" s="269">
        <v>0</v>
      </c>
      <c r="AY309" s="269">
        <v>320</v>
      </c>
      <c r="AZ309" s="269">
        <v>496.19112999999999</v>
      </c>
      <c r="BA309" s="269">
        <v>496.19112999999999</v>
      </c>
      <c r="BB309" s="269">
        <v>460.3566525</v>
      </c>
      <c r="BC309" s="269">
        <v>496.19112999999999</v>
      </c>
      <c r="BD309" s="269">
        <v>464.16552250000001</v>
      </c>
      <c r="BE309" s="493">
        <f t="shared" si="509"/>
        <v>372.25046838709676</v>
      </c>
      <c r="BF309" s="494">
        <f t="shared" si="510"/>
        <v>377.83599526785707</v>
      </c>
      <c r="BG309" s="273">
        <f t="shared" si="544"/>
        <v>4358.2167374999999</v>
      </c>
      <c r="BH309" s="273">
        <f t="shared" si="545"/>
        <v>7181.5477824999989</v>
      </c>
      <c r="BI309" s="274">
        <f t="shared" si="511"/>
        <v>0</v>
      </c>
      <c r="BJ309" s="275">
        <f t="shared" si="512"/>
        <v>11539.764519999999</v>
      </c>
      <c r="CG309" s="192"/>
      <c r="CH309" s="198">
        <v>20</v>
      </c>
      <c r="CI309" s="199">
        <f t="shared" si="513"/>
        <v>-80420.034427849692</v>
      </c>
      <c r="CJ309" s="199">
        <f t="shared" si="514"/>
        <v>-80717.067261715099</v>
      </c>
      <c r="CK309" s="199">
        <f t="shared" si="515"/>
        <v>-81154.882238724444</v>
      </c>
      <c r="CL309" s="199">
        <f t="shared" si="516"/>
        <v>-79802.925582206793</v>
      </c>
      <c r="CM309" s="199">
        <f t="shared" si="517"/>
        <v>-80622.257278042569</v>
      </c>
      <c r="CN309" s="199">
        <f t="shared" si="518"/>
        <v>-82088.40547312265</v>
      </c>
      <c r="CO309" s="199">
        <f t="shared" si="519"/>
        <v>-82420.453384106178</v>
      </c>
      <c r="CP309" s="199">
        <f t="shared" si="520"/>
        <v>-82819.048349781253</v>
      </c>
      <c r="CQ309" s="199">
        <f t="shared" si="521"/>
        <v>-83157.562834547673</v>
      </c>
      <c r="CR309" s="199">
        <f t="shared" si="522"/>
        <v>-83652.050263086567</v>
      </c>
      <c r="CS309" s="199">
        <f t="shared" si="523"/>
        <v>-82882.119764459101</v>
      </c>
      <c r="CT309" s="199">
        <f t="shared" si="524"/>
        <v>-83277.515405831815</v>
      </c>
      <c r="CU309" s="199">
        <f t="shared" si="525"/>
        <v>-83564.888100409298</v>
      </c>
      <c r="CV309" s="199">
        <f t="shared" si="526"/>
        <v>-85026.678320661027</v>
      </c>
      <c r="CW309" s="199">
        <f t="shared" si="527"/>
        <v>-85322.083660134245</v>
      </c>
      <c r="CX309" s="199">
        <f t="shared" si="528"/>
        <v>-85738.79657879773</v>
      </c>
      <c r="CY309" s="199">
        <f t="shared" si="529"/>
        <v>-86171.201160986253</v>
      </c>
      <c r="CZ309" s="199">
        <f t="shared" si="530"/>
        <v>-86473.023275471103</v>
      </c>
      <c r="DA309" s="199">
        <f t="shared" si="531"/>
        <v>-86106.545568605652</v>
      </c>
      <c r="DB309" s="199">
        <f t="shared" si="532"/>
        <v>-87070.801163571334</v>
      </c>
      <c r="DC309" s="199">
        <f t="shared" si="533"/>
        <v>-87334.399251955343</v>
      </c>
      <c r="DD309" s="199">
        <f t="shared" si="534"/>
        <v>-87629.804591428576</v>
      </c>
      <c r="DE309" s="199">
        <f t="shared" si="535"/>
        <v>-87976.504073693999</v>
      </c>
      <c r="DF309" s="199">
        <f t="shared" si="536"/>
        <v>-88390.237390856011</v>
      </c>
      <c r="DG309" s="199">
        <f t="shared" si="537"/>
        <v>-88808.873667993656</v>
      </c>
      <c r="DH309" s="199">
        <f t="shared" si="538"/>
        <v>-88382.38024186065</v>
      </c>
      <c r="DI309" s="199">
        <f t="shared" si="539"/>
        <v>-89309.993265316036</v>
      </c>
      <c r="DJ309" s="199">
        <f t="shared" si="540"/>
        <v>-89605.398604789254</v>
      </c>
      <c r="DK309" s="199">
        <f t="shared" si="541"/>
        <v>-89900.803944262472</v>
      </c>
      <c r="DL309" s="199">
        <f t="shared" si="542"/>
        <v>-90333.208526459726</v>
      </c>
      <c r="DM309" s="199">
        <f t="shared" si="543"/>
        <v>-90628.613865932959</v>
      </c>
      <c r="DN309" s="180"/>
    </row>
    <row r="310" spans="24:118" ht="15.4" x14ac:dyDescent="0.45">
      <c r="X310" s="246"/>
      <c r="Y310" s="268">
        <v>21</v>
      </c>
      <c r="Z310" s="269">
        <v>0</v>
      </c>
      <c r="AA310" s="269">
        <v>0</v>
      </c>
      <c r="AB310" s="269">
        <v>0</v>
      </c>
      <c r="AC310" s="269">
        <v>411.19112999999999</v>
      </c>
      <c r="AD310" s="269">
        <v>411.19112999999999</v>
      </c>
      <c r="AE310" s="269">
        <v>0</v>
      </c>
      <c r="AF310" s="269">
        <v>0</v>
      </c>
      <c r="AG310" s="269">
        <v>0</v>
      </c>
      <c r="AH310" s="269">
        <v>0</v>
      </c>
      <c r="AI310" s="269">
        <v>0</v>
      </c>
      <c r="AJ310" s="269">
        <v>124.28326250000001</v>
      </c>
      <c r="AK310" s="269">
        <v>496.19112999999999</v>
      </c>
      <c r="AL310" s="269">
        <v>0</v>
      </c>
      <c r="AM310" s="269">
        <v>0</v>
      </c>
      <c r="AN310" s="269">
        <v>0</v>
      </c>
      <c r="AO310" s="269">
        <v>0</v>
      </c>
      <c r="AP310" s="269">
        <v>0</v>
      </c>
      <c r="AQ310" s="269">
        <v>0</v>
      </c>
      <c r="AR310" s="269">
        <v>0</v>
      </c>
      <c r="AS310" s="269">
        <v>0</v>
      </c>
      <c r="AT310" s="269">
        <v>0</v>
      </c>
      <c r="AU310" s="269">
        <v>0</v>
      </c>
      <c r="AV310" s="269">
        <v>45.356652500000003</v>
      </c>
      <c r="AW310" s="269">
        <v>0</v>
      </c>
      <c r="AX310" s="269">
        <v>0</v>
      </c>
      <c r="AY310" s="269">
        <v>0</v>
      </c>
      <c r="AZ310" s="269">
        <v>0</v>
      </c>
      <c r="BA310" s="269">
        <v>0</v>
      </c>
      <c r="BB310" s="269">
        <v>0</v>
      </c>
      <c r="BC310" s="269">
        <v>0</v>
      </c>
      <c r="BD310" s="269">
        <v>0</v>
      </c>
      <c r="BE310" s="493">
        <f t="shared" si="509"/>
        <v>48.006880806451612</v>
      </c>
      <c r="BF310" s="494">
        <f t="shared" si="510"/>
        <v>53.150475178571426</v>
      </c>
      <c r="BG310" s="273">
        <f t="shared" si="544"/>
        <v>0</v>
      </c>
      <c r="BH310" s="273">
        <f t="shared" si="545"/>
        <v>1488.213305</v>
      </c>
      <c r="BI310" s="274">
        <f t="shared" si="511"/>
        <v>0</v>
      </c>
      <c r="BJ310" s="275">
        <f t="shared" si="512"/>
        <v>1488.213305</v>
      </c>
      <c r="CG310" s="192"/>
      <c r="CH310" s="198">
        <v>21</v>
      </c>
      <c r="CI310" s="199">
        <f t="shared" si="513"/>
        <v>-80420.034427849692</v>
      </c>
      <c r="CJ310" s="199">
        <f t="shared" si="514"/>
        <v>-80717.067261715099</v>
      </c>
      <c r="CK310" s="199">
        <f t="shared" si="515"/>
        <v>-81154.882238724444</v>
      </c>
      <c r="CL310" s="199">
        <f t="shared" si="516"/>
        <v>-80273.395982664457</v>
      </c>
      <c r="CM310" s="199">
        <f t="shared" si="517"/>
        <v>-81092.727678500232</v>
      </c>
      <c r="CN310" s="199">
        <f t="shared" si="518"/>
        <v>-82088.40547312265</v>
      </c>
      <c r="CO310" s="199">
        <f t="shared" si="519"/>
        <v>-82420.453384106178</v>
      </c>
      <c r="CP310" s="199">
        <f t="shared" si="520"/>
        <v>-82819.048349781253</v>
      </c>
      <c r="CQ310" s="199">
        <f t="shared" si="521"/>
        <v>-83157.562834547673</v>
      </c>
      <c r="CR310" s="199">
        <f t="shared" si="522"/>
        <v>-83652.050263086567</v>
      </c>
      <c r="CS310" s="199">
        <f t="shared" si="523"/>
        <v>-83024.320293635305</v>
      </c>
      <c r="CT310" s="199">
        <f t="shared" si="524"/>
        <v>-83845.239810866144</v>
      </c>
      <c r="CU310" s="199">
        <f t="shared" si="525"/>
        <v>-83564.888100409298</v>
      </c>
      <c r="CV310" s="199">
        <f t="shared" si="526"/>
        <v>-85026.678320661027</v>
      </c>
      <c r="CW310" s="199">
        <f t="shared" si="527"/>
        <v>-85322.083660134245</v>
      </c>
      <c r="CX310" s="199">
        <f t="shared" si="528"/>
        <v>-85738.79657879773</v>
      </c>
      <c r="CY310" s="199">
        <f t="shared" si="529"/>
        <v>-86171.201160986253</v>
      </c>
      <c r="CZ310" s="199">
        <f t="shared" si="530"/>
        <v>-86473.023275471103</v>
      </c>
      <c r="DA310" s="199">
        <f t="shared" si="531"/>
        <v>-86106.545568605652</v>
      </c>
      <c r="DB310" s="199">
        <f t="shared" si="532"/>
        <v>-87070.801163571334</v>
      </c>
      <c r="DC310" s="199">
        <f t="shared" si="533"/>
        <v>-87334.399251955343</v>
      </c>
      <c r="DD310" s="199">
        <f t="shared" si="534"/>
        <v>-87629.804591428576</v>
      </c>
      <c r="DE310" s="199">
        <f t="shared" si="535"/>
        <v>-88028.399557103607</v>
      </c>
      <c r="DF310" s="199">
        <f t="shared" si="536"/>
        <v>-88390.237390856011</v>
      </c>
      <c r="DG310" s="199">
        <f t="shared" si="537"/>
        <v>-88808.873667993656</v>
      </c>
      <c r="DH310" s="199">
        <f t="shared" si="538"/>
        <v>-88382.38024186065</v>
      </c>
      <c r="DI310" s="199">
        <f t="shared" si="539"/>
        <v>-89309.993265316036</v>
      </c>
      <c r="DJ310" s="199">
        <f t="shared" si="540"/>
        <v>-89605.398604789254</v>
      </c>
      <c r="DK310" s="199">
        <f t="shared" si="541"/>
        <v>-89900.803944262472</v>
      </c>
      <c r="DL310" s="199">
        <f t="shared" si="542"/>
        <v>-90333.208526459726</v>
      </c>
      <c r="DM310" s="199">
        <f t="shared" si="543"/>
        <v>-90628.613865932959</v>
      </c>
      <c r="DN310" s="180"/>
    </row>
    <row r="311" spans="24:118" ht="15.4" x14ac:dyDescent="0.45">
      <c r="X311" s="246"/>
      <c r="Y311" s="268">
        <v>22</v>
      </c>
      <c r="Z311" s="269">
        <v>0</v>
      </c>
      <c r="AA311" s="269">
        <v>0</v>
      </c>
      <c r="AB311" s="269">
        <v>0</v>
      </c>
      <c r="AC311" s="269">
        <v>0</v>
      </c>
      <c r="AD311" s="269">
        <v>0</v>
      </c>
      <c r="AE311" s="269">
        <v>0</v>
      </c>
      <c r="AF311" s="269">
        <v>0</v>
      </c>
      <c r="AG311" s="269">
        <v>0</v>
      </c>
      <c r="AH311" s="269">
        <v>0</v>
      </c>
      <c r="AI311" s="269">
        <v>0</v>
      </c>
      <c r="AJ311" s="269">
        <v>411.19112999999999</v>
      </c>
      <c r="AK311" s="269">
        <v>411.19112999999999</v>
      </c>
      <c r="AL311" s="269">
        <v>0</v>
      </c>
      <c r="AM311" s="269">
        <v>0</v>
      </c>
      <c r="AN311" s="269">
        <v>0</v>
      </c>
      <c r="AO311" s="269">
        <v>0</v>
      </c>
      <c r="AP311" s="269">
        <v>0</v>
      </c>
      <c r="AQ311" s="269">
        <v>0</v>
      </c>
      <c r="AR311" s="269">
        <v>0</v>
      </c>
      <c r="AS311" s="269">
        <v>0</v>
      </c>
      <c r="AT311" s="269">
        <v>0</v>
      </c>
      <c r="AU311" s="269">
        <v>0</v>
      </c>
      <c r="AV311" s="269">
        <v>0</v>
      </c>
      <c r="AW311" s="269">
        <v>0</v>
      </c>
      <c r="AX311" s="269">
        <v>0</v>
      </c>
      <c r="AY311" s="269">
        <v>0</v>
      </c>
      <c r="AZ311" s="269">
        <v>0</v>
      </c>
      <c r="BA311" s="269">
        <v>0</v>
      </c>
      <c r="BB311" s="269">
        <v>0</v>
      </c>
      <c r="BC311" s="269">
        <v>0</v>
      </c>
      <c r="BD311" s="269">
        <v>0</v>
      </c>
      <c r="BE311" s="493">
        <f t="shared" si="509"/>
        <v>26.528459999999999</v>
      </c>
      <c r="BF311" s="494">
        <f t="shared" si="510"/>
        <v>29.370794999999998</v>
      </c>
      <c r="BG311" s="273">
        <f t="shared" si="544"/>
        <v>0</v>
      </c>
      <c r="BH311" s="273">
        <f t="shared" si="545"/>
        <v>822.38225999999997</v>
      </c>
      <c r="BI311" s="274">
        <f t="shared" si="511"/>
        <v>0</v>
      </c>
      <c r="BJ311" s="275">
        <f t="shared" si="512"/>
        <v>822.38225999999997</v>
      </c>
      <c r="BM311" s="14" t="s">
        <v>123</v>
      </c>
      <c r="CG311" s="192"/>
      <c r="CH311" s="198">
        <v>22</v>
      </c>
      <c r="CI311" s="199">
        <f t="shared" si="513"/>
        <v>-80420.034427849692</v>
      </c>
      <c r="CJ311" s="199">
        <f t="shared" si="514"/>
        <v>-80717.067261715099</v>
      </c>
      <c r="CK311" s="199">
        <f t="shared" si="515"/>
        <v>-81154.882238724444</v>
      </c>
      <c r="CL311" s="199">
        <f t="shared" si="516"/>
        <v>-80273.395982664457</v>
      </c>
      <c r="CM311" s="199">
        <f t="shared" si="517"/>
        <v>-81092.727678500232</v>
      </c>
      <c r="CN311" s="199">
        <f t="shared" si="518"/>
        <v>-82088.40547312265</v>
      </c>
      <c r="CO311" s="199">
        <f t="shared" si="519"/>
        <v>-82420.453384106178</v>
      </c>
      <c r="CP311" s="199">
        <f t="shared" si="520"/>
        <v>-82819.048349781253</v>
      </c>
      <c r="CQ311" s="199">
        <f t="shared" si="521"/>
        <v>-83157.562834547673</v>
      </c>
      <c r="CR311" s="199">
        <f t="shared" si="522"/>
        <v>-83652.050263086567</v>
      </c>
      <c r="CS311" s="199">
        <f t="shared" si="523"/>
        <v>-83494.790694092968</v>
      </c>
      <c r="CT311" s="199">
        <f t="shared" si="524"/>
        <v>-84315.710211323807</v>
      </c>
      <c r="CU311" s="199">
        <f t="shared" si="525"/>
        <v>-83564.888100409298</v>
      </c>
      <c r="CV311" s="199">
        <f t="shared" si="526"/>
        <v>-85026.678320661027</v>
      </c>
      <c r="CW311" s="199">
        <f t="shared" si="527"/>
        <v>-85322.083660134245</v>
      </c>
      <c r="CX311" s="199">
        <f t="shared" si="528"/>
        <v>-85738.79657879773</v>
      </c>
      <c r="CY311" s="199">
        <f t="shared" si="529"/>
        <v>-86171.201160986253</v>
      </c>
      <c r="CZ311" s="199">
        <f t="shared" si="530"/>
        <v>-86473.023275471103</v>
      </c>
      <c r="DA311" s="199">
        <f t="shared" si="531"/>
        <v>-86106.545568605652</v>
      </c>
      <c r="DB311" s="199">
        <f t="shared" si="532"/>
        <v>-87070.801163571334</v>
      </c>
      <c r="DC311" s="199">
        <f t="shared" si="533"/>
        <v>-87334.399251955343</v>
      </c>
      <c r="DD311" s="199">
        <f t="shared" si="534"/>
        <v>-87629.804591428576</v>
      </c>
      <c r="DE311" s="199">
        <f t="shared" si="535"/>
        <v>-88028.399557103607</v>
      </c>
      <c r="DF311" s="199">
        <f t="shared" si="536"/>
        <v>-88390.237390856011</v>
      </c>
      <c r="DG311" s="199">
        <f t="shared" si="537"/>
        <v>-88808.873667993656</v>
      </c>
      <c r="DH311" s="199">
        <f t="shared" si="538"/>
        <v>-88382.38024186065</v>
      </c>
      <c r="DI311" s="199">
        <f t="shared" si="539"/>
        <v>-89309.993265316036</v>
      </c>
      <c r="DJ311" s="199">
        <f t="shared" si="540"/>
        <v>-89605.398604789254</v>
      </c>
      <c r="DK311" s="199">
        <f t="shared" si="541"/>
        <v>-89900.803944262472</v>
      </c>
      <c r="DL311" s="199">
        <f t="shared" si="542"/>
        <v>-90333.208526459726</v>
      </c>
      <c r="DM311" s="199">
        <f t="shared" si="543"/>
        <v>-90628.613865932959</v>
      </c>
      <c r="DN311" s="180"/>
    </row>
    <row r="312" spans="24:118" ht="15.4" x14ac:dyDescent="0.45">
      <c r="X312" s="246"/>
      <c r="Y312" s="268">
        <v>23</v>
      </c>
      <c r="Z312" s="269">
        <v>0</v>
      </c>
      <c r="AA312" s="269">
        <v>0</v>
      </c>
      <c r="AB312" s="269">
        <v>0</v>
      </c>
      <c r="AC312" s="269">
        <v>496.19112999999999</v>
      </c>
      <c r="AD312" s="269">
        <v>0</v>
      </c>
      <c r="AE312" s="269">
        <v>0</v>
      </c>
      <c r="AF312" s="269">
        <v>0</v>
      </c>
      <c r="AG312" s="269">
        <v>0</v>
      </c>
      <c r="AH312" s="269">
        <v>0</v>
      </c>
      <c r="AI312" s="269">
        <v>0</v>
      </c>
      <c r="AJ312" s="269">
        <v>496.19112999999999</v>
      </c>
      <c r="AK312" s="269">
        <v>0</v>
      </c>
      <c r="AL312" s="269">
        <v>0</v>
      </c>
      <c r="AM312" s="269">
        <v>0</v>
      </c>
      <c r="AN312" s="269">
        <v>0</v>
      </c>
      <c r="AO312" s="269">
        <v>0</v>
      </c>
      <c r="AP312" s="269">
        <v>42.5</v>
      </c>
      <c r="AQ312" s="269">
        <v>0</v>
      </c>
      <c r="AR312" s="269">
        <v>0</v>
      </c>
      <c r="AS312" s="269">
        <v>0</v>
      </c>
      <c r="AT312" s="269">
        <v>0</v>
      </c>
      <c r="AU312" s="269">
        <v>0</v>
      </c>
      <c r="AV312" s="269">
        <v>0</v>
      </c>
      <c r="AW312" s="269">
        <v>0</v>
      </c>
      <c r="AX312" s="269">
        <v>42.5</v>
      </c>
      <c r="AY312" s="269">
        <v>0</v>
      </c>
      <c r="AZ312" s="269">
        <v>0</v>
      </c>
      <c r="BA312" s="269">
        <v>0</v>
      </c>
      <c r="BB312" s="269">
        <v>0</v>
      </c>
      <c r="BC312" s="269">
        <v>0</v>
      </c>
      <c r="BD312" s="269">
        <v>0</v>
      </c>
      <c r="BE312" s="493">
        <f t="shared" si="509"/>
        <v>34.754266451612899</v>
      </c>
      <c r="BF312" s="494">
        <f t="shared" si="510"/>
        <v>38.477937857142855</v>
      </c>
      <c r="BG312" s="273">
        <f t="shared" si="544"/>
        <v>0</v>
      </c>
      <c r="BH312" s="273">
        <f t="shared" si="545"/>
        <v>1077.3822599999999</v>
      </c>
      <c r="BI312" s="274">
        <f t="shared" si="511"/>
        <v>0</v>
      </c>
      <c r="BJ312" s="275">
        <f t="shared" si="512"/>
        <v>1077.3822599999999</v>
      </c>
      <c r="BL312" s="14">
        <f>COUNTIF(Z290:BD313,"&gt;"&amp;MxDisch1)</f>
        <v>0</v>
      </c>
      <c r="BM312" s="14" t="s">
        <v>124</v>
      </c>
      <c r="CG312" s="192"/>
      <c r="CH312" s="198">
        <v>23</v>
      </c>
      <c r="CI312" s="199">
        <f t="shared" si="513"/>
        <v>-80420.034427849692</v>
      </c>
      <c r="CJ312" s="199">
        <f t="shared" si="514"/>
        <v>-80717.067261715099</v>
      </c>
      <c r="CK312" s="199">
        <f t="shared" si="515"/>
        <v>-81154.882238724444</v>
      </c>
      <c r="CL312" s="199">
        <f t="shared" si="516"/>
        <v>-80841.120387698786</v>
      </c>
      <c r="CM312" s="199">
        <f t="shared" si="517"/>
        <v>-81092.727678500232</v>
      </c>
      <c r="CN312" s="199">
        <f t="shared" si="518"/>
        <v>-82088.40547312265</v>
      </c>
      <c r="CO312" s="199">
        <f t="shared" si="519"/>
        <v>-82420.453384106178</v>
      </c>
      <c r="CP312" s="199">
        <f t="shared" si="520"/>
        <v>-82819.048349781253</v>
      </c>
      <c r="CQ312" s="199">
        <f t="shared" si="521"/>
        <v>-83157.562834547673</v>
      </c>
      <c r="CR312" s="199">
        <f t="shared" si="522"/>
        <v>-83652.050263086567</v>
      </c>
      <c r="CS312" s="199">
        <f t="shared" si="523"/>
        <v>-84062.515099127297</v>
      </c>
      <c r="CT312" s="199">
        <f t="shared" si="524"/>
        <v>-84315.710211323807</v>
      </c>
      <c r="CU312" s="199">
        <f t="shared" si="525"/>
        <v>-83564.888100409298</v>
      </c>
      <c r="CV312" s="199">
        <f t="shared" si="526"/>
        <v>-85026.678320661027</v>
      </c>
      <c r="CW312" s="199">
        <f t="shared" si="527"/>
        <v>-85322.083660134245</v>
      </c>
      <c r="CX312" s="199">
        <f t="shared" si="528"/>
        <v>-85738.79657879773</v>
      </c>
      <c r="CY312" s="199">
        <f t="shared" si="529"/>
        <v>-86219.828163274578</v>
      </c>
      <c r="CZ312" s="199">
        <f t="shared" si="530"/>
        <v>-86473.023275471103</v>
      </c>
      <c r="DA312" s="199">
        <f t="shared" si="531"/>
        <v>-86106.545568605652</v>
      </c>
      <c r="DB312" s="199">
        <f t="shared" si="532"/>
        <v>-87070.801163571334</v>
      </c>
      <c r="DC312" s="199">
        <f t="shared" si="533"/>
        <v>-87334.399251955343</v>
      </c>
      <c r="DD312" s="199">
        <f t="shared" si="534"/>
        <v>-87629.804591428576</v>
      </c>
      <c r="DE312" s="199">
        <f t="shared" si="535"/>
        <v>-88028.399557103607</v>
      </c>
      <c r="DF312" s="199">
        <f t="shared" si="536"/>
        <v>-88390.237390856011</v>
      </c>
      <c r="DG312" s="199">
        <f t="shared" si="537"/>
        <v>-88857.500670281981</v>
      </c>
      <c r="DH312" s="199">
        <f t="shared" si="538"/>
        <v>-88382.38024186065</v>
      </c>
      <c r="DI312" s="199">
        <f t="shared" si="539"/>
        <v>-89309.993265316036</v>
      </c>
      <c r="DJ312" s="199">
        <f t="shared" si="540"/>
        <v>-89605.398604789254</v>
      </c>
      <c r="DK312" s="199">
        <f t="shared" si="541"/>
        <v>-89900.803944262472</v>
      </c>
      <c r="DL312" s="199">
        <f t="shared" si="542"/>
        <v>-90333.208526459726</v>
      </c>
      <c r="DM312" s="199">
        <f t="shared" si="543"/>
        <v>-90628.613865932959</v>
      </c>
      <c r="DN312" s="180"/>
    </row>
    <row r="313" spans="24:118" ht="15.4" x14ac:dyDescent="0.45">
      <c r="X313" s="246"/>
      <c r="Y313" s="276">
        <v>24</v>
      </c>
      <c r="Z313" s="277">
        <v>0</v>
      </c>
      <c r="AA313" s="277">
        <v>0</v>
      </c>
      <c r="AB313" s="277">
        <v>0</v>
      </c>
      <c r="AC313" s="277">
        <v>0</v>
      </c>
      <c r="AD313" s="277">
        <v>0</v>
      </c>
      <c r="AE313" s="277">
        <v>0</v>
      </c>
      <c r="AF313" s="277">
        <v>0</v>
      </c>
      <c r="AG313" s="277">
        <v>0</v>
      </c>
      <c r="AH313" s="277">
        <v>0</v>
      </c>
      <c r="AI313" s="277">
        <v>0</v>
      </c>
      <c r="AJ313" s="277">
        <v>0</v>
      </c>
      <c r="AK313" s="277">
        <v>0</v>
      </c>
      <c r="AL313" s="277">
        <v>0</v>
      </c>
      <c r="AM313" s="277">
        <v>0</v>
      </c>
      <c r="AN313" s="277">
        <v>0</v>
      </c>
      <c r="AO313" s="277">
        <v>0</v>
      </c>
      <c r="AP313" s="277">
        <v>0</v>
      </c>
      <c r="AQ313" s="277">
        <v>0</v>
      </c>
      <c r="AR313" s="277">
        <v>0</v>
      </c>
      <c r="AS313" s="277">
        <v>0</v>
      </c>
      <c r="AT313" s="277">
        <v>0</v>
      </c>
      <c r="AU313" s="277">
        <v>0</v>
      </c>
      <c r="AV313" s="277">
        <v>0</v>
      </c>
      <c r="AW313" s="277">
        <v>0</v>
      </c>
      <c r="AX313" s="277">
        <v>0</v>
      </c>
      <c r="AY313" s="277">
        <v>0</v>
      </c>
      <c r="AZ313" s="277">
        <v>0</v>
      </c>
      <c r="BA313" s="277">
        <v>0</v>
      </c>
      <c r="BB313" s="277">
        <v>0</v>
      </c>
      <c r="BC313" s="277">
        <v>0</v>
      </c>
      <c r="BD313" s="277">
        <v>0</v>
      </c>
      <c r="BE313" s="491">
        <f t="shared" si="509"/>
        <v>0</v>
      </c>
      <c r="BF313" s="492">
        <f t="shared" si="510"/>
        <v>0</v>
      </c>
      <c r="BG313" s="278">
        <f>SUM($Z313:$BD313)</f>
        <v>0</v>
      </c>
      <c r="BH313" s="278">
        <v>0</v>
      </c>
      <c r="BI313" s="279">
        <f t="shared" si="511"/>
        <v>0</v>
      </c>
      <c r="BJ313" s="280">
        <f t="shared" si="512"/>
        <v>0</v>
      </c>
      <c r="BL313" s="14">
        <f>COUNTIF(Z290:BD313,"&lt;"&amp;-MxChgRate1)</f>
        <v>0</v>
      </c>
      <c r="BM313" s="14" t="s">
        <v>125</v>
      </c>
      <c r="CG313" s="192"/>
      <c r="CH313" s="200">
        <v>24</v>
      </c>
      <c r="CI313" s="201">
        <f t="shared" si="513"/>
        <v>-80420.034427849692</v>
      </c>
      <c r="CJ313" s="201">
        <f t="shared" si="514"/>
        <v>-80717.067261715099</v>
      </c>
      <c r="CK313" s="201">
        <f t="shared" si="515"/>
        <v>-81154.882238724444</v>
      </c>
      <c r="CL313" s="201">
        <f t="shared" si="516"/>
        <v>-80841.120387698786</v>
      </c>
      <c r="CM313" s="201">
        <f t="shared" si="517"/>
        <v>-81092.727678500232</v>
      </c>
      <c r="CN313" s="201">
        <f t="shared" si="518"/>
        <v>-82088.40547312265</v>
      </c>
      <c r="CO313" s="201">
        <f t="shared" si="519"/>
        <v>-82420.453384106178</v>
      </c>
      <c r="CP313" s="201">
        <f t="shared" si="520"/>
        <v>-82819.048349781253</v>
      </c>
      <c r="CQ313" s="201">
        <f t="shared" si="521"/>
        <v>-83157.562834547673</v>
      </c>
      <c r="CR313" s="201">
        <f t="shared" si="522"/>
        <v>-83652.050263086567</v>
      </c>
      <c r="CS313" s="201">
        <f t="shared" si="523"/>
        <v>-84062.515099127297</v>
      </c>
      <c r="CT313" s="201">
        <f t="shared" si="524"/>
        <v>-84315.710211323807</v>
      </c>
      <c r="CU313" s="201">
        <f t="shared" si="525"/>
        <v>-83564.888100409298</v>
      </c>
      <c r="CV313" s="201">
        <f t="shared" si="526"/>
        <v>-85026.678320661027</v>
      </c>
      <c r="CW313" s="201">
        <f t="shared" si="527"/>
        <v>-85322.083660134245</v>
      </c>
      <c r="CX313" s="201">
        <f t="shared" si="528"/>
        <v>-85738.79657879773</v>
      </c>
      <c r="CY313" s="201">
        <f t="shared" si="529"/>
        <v>-86219.828163274578</v>
      </c>
      <c r="CZ313" s="201">
        <f t="shared" si="530"/>
        <v>-86473.023275471103</v>
      </c>
      <c r="DA313" s="201">
        <f t="shared" si="531"/>
        <v>-86106.545568605652</v>
      </c>
      <c r="DB313" s="201">
        <f t="shared" si="532"/>
        <v>-87070.801163571334</v>
      </c>
      <c r="DC313" s="201">
        <f t="shared" si="533"/>
        <v>-87334.399251955343</v>
      </c>
      <c r="DD313" s="201">
        <f t="shared" si="534"/>
        <v>-87629.804591428576</v>
      </c>
      <c r="DE313" s="201">
        <f t="shared" si="535"/>
        <v>-88028.399557103607</v>
      </c>
      <c r="DF313" s="201">
        <f t="shared" si="536"/>
        <v>-88390.237390856011</v>
      </c>
      <c r="DG313" s="201">
        <f t="shared" si="537"/>
        <v>-88857.500670281981</v>
      </c>
      <c r="DH313" s="201">
        <f t="shared" si="538"/>
        <v>-88382.38024186065</v>
      </c>
      <c r="DI313" s="201">
        <f t="shared" si="539"/>
        <v>-89309.993265316036</v>
      </c>
      <c r="DJ313" s="201">
        <f t="shared" si="540"/>
        <v>-89605.398604789254</v>
      </c>
      <c r="DK313" s="201">
        <f t="shared" si="541"/>
        <v>-89900.803944262472</v>
      </c>
      <c r="DL313" s="201">
        <f t="shared" si="542"/>
        <v>-90333.208526459726</v>
      </c>
      <c r="DM313" s="201">
        <f t="shared" si="543"/>
        <v>-90628.613865932959</v>
      </c>
      <c r="DN313" s="367">
        <f>COUNTIF(CI290:DM313,"&gt;"&amp;StorCap)+COUNTIF(CI290:DM313,"&lt;"&amp;0)</f>
        <v>744</v>
      </c>
    </row>
    <row r="314" spans="24:118" ht="15.4" x14ac:dyDescent="0.45">
      <c r="X314" s="246"/>
      <c r="Y314" s="251"/>
      <c r="Z314" s="288" t="str">
        <f t="shared" ref="Z314" si="546">IF(SUM(Z290:Z313)&gt;0,"Verify","")</f>
        <v/>
      </c>
      <c r="AA314" s="288" t="str">
        <f t="shared" ref="AA314:BD314" si="547">IF(SUM(AA290:AA313)&gt;0,"Verify","")</f>
        <v/>
      </c>
      <c r="AB314" s="288" t="str">
        <f t="shared" si="547"/>
        <v/>
      </c>
      <c r="AC314" s="288" t="str">
        <f t="shared" si="547"/>
        <v/>
      </c>
      <c r="AD314" s="288" t="str">
        <f t="shared" si="547"/>
        <v/>
      </c>
      <c r="AE314" s="288" t="str">
        <f t="shared" si="547"/>
        <v>Verify</v>
      </c>
      <c r="AF314" s="288" t="str">
        <f t="shared" si="547"/>
        <v/>
      </c>
      <c r="AG314" s="288" t="str">
        <f t="shared" si="547"/>
        <v/>
      </c>
      <c r="AH314" s="288" t="str">
        <f t="shared" si="547"/>
        <v/>
      </c>
      <c r="AI314" s="288" t="str">
        <f t="shared" si="547"/>
        <v/>
      </c>
      <c r="AJ314" s="288" t="str">
        <f t="shared" si="547"/>
        <v/>
      </c>
      <c r="AK314" s="288" t="str">
        <f t="shared" si="547"/>
        <v/>
      </c>
      <c r="AL314" s="288" t="str">
        <f t="shared" si="547"/>
        <v/>
      </c>
      <c r="AM314" s="288" t="str">
        <f t="shared" si="547"/>
        <v>Verify</v>
      </c>
      <c r="AN314" s="288" t="str">
        <f t="shared" si="547"/>
        <v/>
      </c>
      <c r="AO314" s="288" t="str">
        <f t="shared" si="547"/>
        <v/>
      </c>
      <c r="AP314" s="288" t="str">
        <f t="shared" si="547"/>
        <v/>
      </c>
      <c r="AQ314" s="288" t="str">
        <f t="shared" si="547"/>
        <v/>
      </c>
      <c r="AR314" s="288" t="str">
        <f t="shared" si="547"/>
        <v/>
      </c>
      <c r="AS314" s="288" t="str">
        <f t="shared" si="547"/>
        <v>Verify</v>
      </c>
      <c r="AT314" s="288" t="str">
        <f t="shared" si="547"/>
        <v/>
      </c>
      <c r="AU314" s="288" t="str">
        <f t="shared" si="547"/>
        <v/>
      </c>
      <c r="AV314" s="288" t="str">
        <f t="shared" si="547"/>
        <v/>
      </c>
      <c r="AW314" s="288" t="str">
        <f t="shared" si="547"/>
        <v/>
      </c>
      <c r="AX314" s="288" t="str">
        <f t="shared" si="547"/>
        <v/>
      </c>
      <c r="AY314" s="288" t="str">
        <f t="shared" si="547"/>
        <v/>
      </c>
      <c r="AZ314" s="288" t="str">
        <f t="shared" si="547"/>
        <v>Verify</v>
      </c>
      <c r="BA314" s="288" t="str">
        <f t="shared" si="547"/>
        <v/>
      </c>
      <c r="BB314" s="288" t="str">
        <f t="shared" si="547"/>
        <v/>
      </c>
      <c r="BC314" s="288" t="str">
        <f t="shared" si="547"/>
        <v/>
      </c>
      <c r="BD314" s="288" t="str">
        <f t="shared" si="547"/>
        <v/>
      </c>
      <c r="BE314" s="39"/>
      <c r="BF314" s="39"/>
      <c r="BG314" s="278">
        <f>SUM(BG290:BG313)</f>
        <v>-24418.675292499996</v>
      </c>
      <c r="BH314" s="278">
        <f>SUM(BH297:BH312)</f>
        <v>14845.749581479993</v>
      </c>
      <c r="BI314" s="278">
        <f>SUM(BI290:BI313)</f>
        <v>-79444.019696019997</v>
      </c>
      <c r="BJ314" s="291">
        <f>SUM(BJ290:BJ313)</f>
        <v>69871.093984999985</v>
      </c>
      <c r="CG314" s="192"/>
      <c r="CH314" s="202"/>
      <c r="CI314" s="208"/>
      <c r="CJ314" s="208"/>
      <c r="CK314" s="208"/>
      <c r="CL314" s="208"/>
      <c r="CM314" s="208"/>
      <c r="CN314" s="208"/>
      <c r="CO314" s="208"/>
      <c r="CP314" s="208"/>
      <c r="CQ314" s="208"/>
      <c r="CR314" s="208"/>
      <c r="CS314" s="208"/>
      <c r="CT314" s="208"/>
      <c r="CU314" s="208"/>
      <c r="CV314" s="208"/>
      <c r="CW314" s="208"/>
      <c r="CX314" s="208"/>
      <c r="CY314" s="208"/>
      <c r="CZ314" s="208"/>
      <c r="DA314" s="208"/>
      <c r="DB314" s="208"/>
      <c r="DC314" s="208"/>
      <c r="DD314" s="208"/>
      <c r="DE314" s="208"/>
      <c r="DF314" s="208"/>
      <c r="DG314" s="208"/>
      <c r="DH314" s="208"/>
      <c r="DI314" s="208"/>
      <c r="DJ314" s="208"/>
      <c r="DK314" s="208"/>
      <c r="DL314" s="208"/>
      <c r="DM314" s="208"/>
      <c r="DN314" s="180"/>
    </row>
    <row r="315" spans="24:118" ht="15.4" x14ac:dyDescent="0.45">
      <c r="X315" s="283"/>
      <c r="Y315" s="284"/>
      <c r="Z315" s="284"/>
      <c r="AA315" s="284"/>
      <c r="AB315" s="284"/>
      <c r="AC315" s="284"/>
      <c r="AD315" s="284"/>
      <c r="AE315" s="284"/>
      <c r="AF315" s="284"/>
      <c r="AG315" s="284"/>
      <c r="AH315" s="284"/>
      <c r="AI315" s="284"/>
      <c r="AJ315" s="284"/>
      <c r="AK315" s="284"/>
      <c r="AL315" s="284"/>
      <c r="AM315" s="284"/>
      <c r="AN315" s="284"/>
      <c r="AO315" s="284"/>
      <c r="AP315" s="284"/>
      <c r="AQ315" s="284"/>
      <c r="AR315" s="284"/>
      <c r="AS315" s="284"/>
      <c r="AT315" s="284"/>
      <c r="AU315" s="284"/>
      <c r="AV315" s="284"/>
      <c r="AW315" s="284"/>
      <c r="AX315" s="284"/>
      <c r="AY315" s="284"/>
      <c r="AZ315" s="284"/>
      <c r="BA315" s="284"/>
      <c r="BB315" s="284"/>
      <c r="BC315" s="284"/>
      <c r="BD315" s="284"/>
      <c r="BE315" s="286"/>
      <c r="BF315" s="286"/>
      <c r="BG315" s="292"/>
      <c r="BH315" s="293"/>
      <c r="BI315" s="293"/>
      <c r="BJ315" s="294"/>
      <c r="CG315" s="203"/>
      <c r="CH315" s="204"/>
      <c r="CI315" s="204"/>
      <c r="CJ315" s="204"/>
      <c r="CK315" s="204"/>
      <c r="CL315" s="204"/>
      <c r="CM315" s="204"/>
      <c r="CN315" s="204"/>
      <c r="CO315" s="204"/>
      <c r="CP315" s="204"/>
      <c r="CQ315" s="204"/>
      <c r="CR315" s="204"/>
      <c r="CS315" s="204"/>
      <c r="CT315" s="204"/>
      <c r="CU315" s="204"/>
      <c r="CV315" s="204"/>
      <c r="CW315" s="204"/>
      <c r="CX315" s="204"/>
      <c r="CY315" s="204"/>
      <c r="CZ315" s="204"/>
      <c r="DA315" s="204"/>
      <c r="DB315" s="204"/>
      <c r="DC315" s="204"/>
      <c r="DD315" s="204"/>
      <c r="DE315" s="204"/>
      <c r="DF315" s="204"/>
      <c r="DG315" s="204"/>
      <c r="DH315" s="204"/>
      <c r="DI315" s="204"/>
      <c r="DJ315" s="204"/>
      <c r="DK315" s="204"/>
      <c r="DL315" s="204"/>
      <c r="DM315" s="204"/>
      <c r="DN315" s="180"/>
    </row>
    <row r="316" spans="24:118" ht="15.4" x14ac:dyDescent="0.45">
      <c r="X316" s="296"/>
      <c r="Y316" s="297"/>
      <c r="Z316" s="297"/>
      <c r="AA316" s="297"/>
      <c r="AB316" s="297"/>
      <c r="AC316" s="297"/>
      <c r="AD316" s="297"/>
      <c r="AE316" s="297"/>
      <c r="AF316" s="297"/>
      <c r="AG316" s="297"/>
      <c r="AH316" s="297"/>
      <c r="AI316" s="297"/>
      <c r="AJ316" s="297"/>
      <c r="AK316" s="297"/>
      <c r="AL316" s="297"/>
      <c r="AM316" s="297"/>
      <c r="AN316" s="298"/>
      <c r="AO316" s="299"/>
      <c r="AP316" s="299"/>
      <c r="AQ316" s="299"/>
      <c r="AR316" s="299"/>
      <c r="AS316" s="299"/>
      <c r="AT316" s="299"/>
      <c r="AU316" s="299"/>
      <c r="AV316" s="299"/>
      <c r="AW316" s="299"/>
      <c r="AX316" s="299"/>
      <c r="AY316" s="299"/>
      <c r="AZ316" s="299"/>
      <c r="BA316" s="299"/>
      <c r="BB316" s="299"/>
      <c r="BC316" s="299"/>
      <c r="BD316" s="299"/>
      <c r="BE316" s="299"/>
      <c r="BF316" s="299"/>
      <c r="BG316" s="39"/>
      <c r="BH316" s="39"/>
      <c r="BI316" s="39"/>
      <c r="BJ316" s="247"/>
      <c r="CG316" s="210"/>
      <c r="CH316" s="211"/>
      <c r="CI316" s="211"/>
      <c r="CJ316" s="211"/>
      <c r="CK316" s="211"/>
      <c r="CL316" s="211"/>
      <c r="CM316" s="211"/>
      <c r="CN316" s="211"/>
      <c r="CO316" s="211"/>
      <c r="CP316" s="211"/>
      <c r="CQ316" s="211"/>
      <c r="CR316" s="211"/>
      <c r="CS316" s="211"/>
      <c r="CT316" s="211"/>
      <c r="CU316" s="211"/>
      <c r="CV316" s="211"/>
      <c r="CW316" s="212"/>
      <c r="CX316" s="213"/>
      <c r="CY316" s="213"/>
      <c r="CZ316" s="213"/>
      <c r="DA316" s="213"/>
      <c r="DB316" s="213"/>
      <c r="DC316" s="213"/>
      <c r="DD316" s="213"/>
      <c r="DE316" s="213"/>
      <c r="DF316" s="213"/>
      <c r="DG316" s="213"/>
      <c r="DH316" s="213"/>
      <c r="DI316" s="213"/>
      <c r="DJ316" s="213"/>
      <c r="DK316" s="213"/>
      <c r="DL316" s="213"/>
      <c r="DM316" s="213"/>
      <c r="DN316" s="180"/>
    </row>
    <row r="317" spans="24:118" ht="15.4" x14ac:dyDescent="0.45">
      <c r="X317" s="246" t="s">
        <v>179</v>
      </c>
      <c r="Y317" s="39"/>
      <c r="Z317" s="39"/>
      <c r="AA317" s="39"/>
      <c r="AB317" s="39"/>
      <c r="AC317" s="39"/>
      <c r="AD317" s="39"/>
      <c r="AE317" s="39"/>
      <c r="AF317" s="39"/>
      <c r="AG317" s="39"/>
      <c r="AH317" s="39"/>
      <c r="AI317" s="39"/>
      <c r="AJ317" s="39"/>
      <c r="AK317" s="39"/>
      <c r="AL317" s="39"/>
      <c r="AM317" s="39"/>
      <c r="AN317" s="39"/>
      <c r="AO317" s="39"/>
      <c r="AP317" s="39"/>
      <c r="AQ317" s="39"/>
      <c r="AR317" s="39"/>
      <c r="AS317" s="39"/>
      <c r="AT317" s="39"/>
      <c r="AU317" s="39"/>
      <c r="AV317" s="39"/>
      <c r="AW317" s="39"/>
      <c r="AX317" s="39"/>
      <c r="AY317" s="39"/>
      <c r="AZ317" s="39"/>
      <c r="BA317" s="39"/>
      <c r="BB317" s="39"/>
      <c r="BC317" s="39"/>
      <c r="BD317" s="39"/>
      <c r="BE317" s="39"/>
      <c r="BF317" s="39"/>
      <c r="BG317" s="39"/>
      <c r="BH317" s="39"/>
      <c r="BI317" s="39"/>
      <c r="BJ317" s="247"/>
      <c r="CG317" s="192" t="s">
        <v>179</v>
      </c>
      <c r="CH317" s="188"/>
      <c r="CI317" s="188"/>
      <c r="CJ317" s="188"/>
      <c r="CK317" s="188"/>
      <c r="CL317" s="188"/>
      <c r="CM317" s="188"/>
      <c r="CN317" s="188"/>
      <c r="CO317" s="188"/>
      <c r="CP317" s="188"/>
      <c r="CQ317" s="188"/>
      <c r="CR317" s="188"/>
      <c r="CS317" s="188"/>
      <c r="CT317" s="188"/>
      <c r="CU317" s="188"/>
      <c r="CV317" s="188"/>
      <c r="CW317" s="188"/>
      <c r="CX317" s="188"/>
      <c r="CY317" s="188"/>
      <c r="CZ317" s="188"/>
      <c r="DA317" s="188"/>
      <c r="DB317" s="188"/>
      <c r="DC317" s="188"/>
      <c r="DD317" s="188"/>
      <c r="DE317" s="188"/>
      <c r="DF317" s="188"/>
      <c r="DG317" s="188"/>
      <c r="DH317" s="188"/>
      <c r="DI317" s="188"/>
      <c r="DJ317" s="188"/>
      <c r="DK317" s="188"/>
      <c r="DL317" s="188"/>
      <c r="DM317" s="188"/>
      <c r="DN317" s="180"/>
    </row>
    <row r="318" spans="24:118" ht="15.4" x14ac:dyDescent="0.45">
      <c r="X318" s="246"/>
      <c r="Y318" s="39"/>
      <c r="Z318" s="264">
        <f t="shared" ref="Z318:BC318" si="548">IFERROR(SUMIF(Z321:Z344,"&gt;0",Z321:Z344)/-SUMIF(Z321:Z344,"&lt;0",Z321:Z344),"")</f>
        <v>0.88000000000035972</v>
      </c>
      <c r="AA318" s="264">
        <f t="shared" si="548"/>
        <v>0.77799928589304568</v>
      </c>
      <c r="AB318" s="264">
        <f t="shared" si="548"/>
        <v>0.99537366427194385</v>
      </c>
      <c r="AC318" s="264">
        <f t="shared" si="548"/>
        <v>0.88000000000035972</v>
      </c>
      <c r="AD318" s="264">
        <f t="shared" si="548"/>
        <v>0.88000000000035972</v>
      </c>
      <c r="AE318" s="264">
        <f t="shared" si="548"/>
        <v>0.88000000000035972</v>
      </c>
      <c r="AF318" s="264">
        <f t="shared" si="548"/>
        <v>0.89911530111108806</v>
      </c>
      <c r="AG318" s="264">
        <f t="shared" si="548"/>
        <v>0.86604293659953679</v>
      </c>
      <c r="AH318" s="264">
        <f t="shared" si="548"/>
        <v>0.41884499306463113</v>
      </c>
      <c r="AI318" s="264">
        <f t="shared" si="548"/>
        <v>4.1872548383763784</v>
      </c>
      <c r="AJ318" s="264">
        <f t="shared" si="548"/>
        <v>0</v>
      </c>
      <c r="AK318" s="264">
        <f t="shared" si="548"/>
        <v>1.7217620486055099</v>
      </c>
      <c r="AL318" s="264">
        <f t="shared" si="548"/>
        <v>0.89318504141952137</v>
      </c>
      <c r="AM318" s="264">
        <f t="shared" si="548"/>
        <v>0.88000000000048462</v>
      </c>
      <c r="AN318" s="264">
        <f t="shared" si="548"/>
        <v>0.87999999999884537</v>
      </c>
      <c r="AO318" s="264">
        <f t="shared" si="548"/>
        <v>0.76417405793561899</v>
      </c>
      <c r="AP318" s="264">
        <f t="shared" si="548"/>
        <v>0.97323768975124147</v>
      </c>
      <c r="AQ318" s="264">
        <f t="shared" si="548"/>
        <v>0.86873170787116261</v>
      </c>
      <c r="AR318" s="264">
        <f t="shared" si="548"/>
        <v>0.8799999999992838</v>
      </c>
      <c r="AS318" s="264">
        <f t="shared" si="548"/>
        <v>0.89141942481911429</v>
      </c>
      <c r="AT318" s="264">
        <f t="shared" si="548"/>
        <v>0.86466614706316558</v>
      </c>
      <c r="AU318" s="264">
        <f t="shared" si="548"/>
        <v>0.83186374742172431</v>
      </c>
      <c r="AV318" s="264">
        <f t="shared" si="548"/>
        <v>0.60557599209661994</v>
      </c>
      <c r="AW318" s="264">
        <f t="shared" si="548"/>
        <v>1.2200771475944412</v>
      </c>
      <c r="AX318" s="264">
        <f t="shared" si="548"/>
        <v>0.88000000000121381</v>
      </c>
      <c r="AY318" s="264">
        <f t="shared" si="548"/>
        <v>0.88000000000035994</v>
      </c>
      <c r="AZ318" s="264">
        <f t="shared" si="548"/>
        <v>0.89911530111108795</v>
      </c>
      <c r="BA318" s="264">
        <f t="shared" si="548"/>
        <v>0.87999999999978784</v>
      </c>
      <c r="BB318" s="264">
        <f t="shared" si="548"/>
        <v>0.86700959385595933</v>
      </c>
      <c r="BC318" s="264">
        <f t="shared" si="548"/>
        <v>0</v>
      </c>
      <c r="BD318" s="39"/>
      <c r="BE318" s="39"/>
      <c r="BF318" s="39"/>
      <c r="BG318" s="43"/>
      <c r="BH318" s="39"/>
      <c r="BI318" s="39"/>
      <c r="BJ318" s="247"/>
      <c r="CG318" s="192"/>
      <c r="CH318" s="188"/>
      <c r="CI318" s="193"/>
      <c r="CJ318" s="193"/>
      <c r="CK318" s="193"/>
      <c r="CL318" s="193"/>
      <c r="CM318" s="193"/>
      <c r="CN318" s="193"/>
      <c r="CO318" s="193"/>
      <c r="CP318" s="193"/>
      <c r="CQ318" s="193"/>
      <c r="CR318" s="193"/>
      <c r="CS318" s="193"/>
      <c r="CT318" s="193"/>
      <c r="CU318" s="193"/>
      <c r="CV318" s="193"/>
      <c r="CW318" s="193"/>
      <c r="CX318" s="193"/>
      <c r="CY318" s="193"/>
      <c r="CZ318" s="193"/>
      <c r="DA318" s="193"/>
      <c r="DB318" s="193"/>
      <c r="DC318" s="193"/>
      <c r="DD318" s="193"/>
      <c r="DE318" s="193"/>
      <c r="DF318" s="193"/>
      <c r="DG318" s="193"/>
      <c r="DH318" s="193"/>
      <c r="DI318" s="193"/>
      <c r="DJ318" s="193"/>
      <c r="DK318" s="193"/>
      <c r="DL318" s="193"/>
      <c r="DM318" s="188"/>
      <c r="DN318" s="180"/>
    </row>
    <row r="319" spans="24:118" ht="15.4" x14ac:dyDescent="0.45">
      <c r="X319" s="246"/>
      <c r="Y319" s="248" t="s">
        <v>93</v>
      </c>
      <c r="Z319" s="62">
        <v>1</v>
      </c>
      <c r="AA319" s="62">
        <v>2</v>
      </c>
      <c r="AB319" s="62">
        <v>3</v>
      </c>
      <c r="AC319" s="62">
        <v>4</v>
      </c>
      <c r="AD319" s="62">
        <v>5</v>
      </c>
      <c r="AE319" s="62">
        <v>6</v>
      </c>
      <c r="AF319" s="62">
        <v>7</v>
      </c>
      <c r="AG319" s="62">
        <v>8</v>
      </c>
      <c r="AH319" s="62">
        <v>9</v>
      </c>
      <c r="AI319" s="62">
        <v>10</v>
      </c>
      <c r="AJ319" s="62">
        <v>11</v>
      </c>
      <c r="AK319" s="62">
        <v>12</v>
      </c>
      <c r="AL319" s="62">
        <v>13</v>
      </c>
      <c r="AM319" s="62">
        <v>14</v>
      </c>
      <c r="AN319" s="62">
        <v>15</v>
      </c>
      <c r="AO319" s="62">
        <v>16</v>
      </c>
      <c r="AP319" s="62">
        <v>17</v>
      </c>
      <c r="AQ319" s="62">
        <v>18</v>
      </c>
      <c r="AR319" s="62">
        <v>19</v>
      </c>
      <c r="AS319" s="62">
        <v>20</v>
      </c>
      <c r="AT319" s="62">
        <v>21</v>
      </c>
      <c r="AU319" s="62">
        <v>22</v>
      </c>
      <c r="AV319" s="62">
        <v>23</v>
      </c>
      <c r="AW319" s="62">
        <v>24</v>
      </c>
      <c r="AX319" s="62">
        <v>25</v>
      </c>
      <c r="AY319" s="62">
        <v>26</v>
      </c>
      <c r="AZ319" s="62">
        <v>27</v>
      </c>
      <c r="BA319" s="62">
        <v>28</v>
      </c>
      <c r="BB319" s="62">
        <v>29</v>
      </c>
      <c r="BC319" s="62">
        <v>30</v>
      </c>
      <c r="BD319" s="39"/>
      <c r="BE319" s="484" t="s">
        <v>94</v>
      </c>
      <c r="BF319" s="495"/>
      <c r="BG319" s="266" t="s">
        <v>95</v>
      </c>
      <c r="BH319" s="266" t="s">
        <v>96</v>
      </c>
      <c r="BI319" s="266" t="s">
        <v>97</v>
      </c>
      <c r="BJ319" s="267" t="s">
        <v>98</v>
      </c>
      <c r="CG319" s="192"/>
      <c r="CH319" s="194" t="s">
        <v>93</v>
      </c>
      <c r="CI319" s="195">
        <v>1</v>
      </c>
      <c r="CJ319" s="195">
        <v>2</v>
      </c>
      <c r="CK319" s="195">
        <v>3</v>
      </c>
      <c r="CL319" s="195">
        <v>4</v>
      </c>
      <c r="CM319" s="195">
        <v>5</v>
      </c>
      <c r="CN319" s="195">
        <v>6</v>
      </c>
      <c r="CO319" s="195">
        <v>7</v>
      </c>
      <c r="CP319" s="195">
        <v>8</v>
      </c>
      <c r="CQ319" s="195">
        <v>9</v>
      </c>
      <c r="CR319" s="195">
        <v>10</v>
      </c>
      <c r="CS319" s="195">
        <v>11</v>
      </c>
      <c r="CT319" s="195">
        <v>12</v>
      </c>
      <c r="CU319" s="195">
        <v>13</v>
      </c>
      <c r="CV319" s="195">
        <v>14</v>
      </c>
      <c r="CW319" s="195">
        <v>15</v>
      </c>
      <c r="CX319" s="195">
        <v>16</v>
      </c>
      <c r="CY319" s="195">
        <v>17</v>
      </c>
      <c r="CZ319" s="195">
        <v>18</v>
      </c>
      <c r="DA319" s="195">
        <v>19</v>
      </c>
      <c r="DB319" s="195">
        <v>20</v>
      </c>
      <c r="DC319" s="195">
        <v>21</v>
      </c>
      <c r="DD319" s="195">
        <v>22</v>
      </c>
      <c r="DE319" s="195">
        <v>23</v>
      </c>
      <c r="DF319" s="195">
        <v>24</v>
      </c>
      <c r="DG319" s="195">
        <v>25</v>
      </c>
      <c r="DH319" s="195">
        <v>26</v>
      </c>
      <c r="DI319" s="195">
        <v>27</v>
      </c>
      <c r="DJ319" s="195">
        <v>28</v>
      </c>
      <c r="DK319" s="195">
        <v>29</v>
      </c>
      <c r="DL319" s="195">
        <v>30</v>
      </c>
      <c r="DM319" s="188"/>
      <c r="DN319" s="180"/>
    </row>
    <row r="320" spans="24:118" ht="15.4" x14ac:dyDescent="0.45">
      <c r="X320" s="246"/>
      <c r="Y320" s="248"/>
      <c r="Z320" s="62" t="str">
        <f>VLOOKUP(WEEKDAY(CONCATENATE("1","/",Z319,"/",$AJ$6)),$BY$11:$BZ$17,2,FALSE)</f>
        <v>Sun</v>
      </c>
      <c r="AA320" s="62" t="str">
        <f t="shared" ref="AA320" si="549">VLOOKUP(WEEKDAY(CONCATENATE("1","/",AA319,"/",$AJ$6)),$BY$11:$BZ$17,2,FALSE)</f>
        <v>Mon</v>
      </c>
      <c r="AB320" s="62" t="str">
        <f t="shared" ref="AB320" si="550">VLOOKUP(WEEKDAY(CONCATENATE("1","/",AB319,"/",$AJ$6)),$BY$11:$BZ$17,2,FALSE)</f>
        <v>Tues</v>
      </c>
      <c r="AC320" s="62" t="str">
        <f t="shared" ref="AC320" si="551">VLOOKUP(WEEKDAY(CONCATENATE("1","/",AC319,"/",$AJ$6)),$BY$11:$BZ$17,2,FALSE)</f>
        <v>Wed</v>
      </c>
      <c r="AD320" s="62" t="str">
        <f t="shared" ref="AD320" si="552">VLOOKUP(WEEKDAY(CONCATENATE("1","/",AD319,"/",$AJ$6)),$BY$11:$BZ$17,2,FALSE)</f>
        <v>Thur</v>
      </c>
      <c r="AE320" s="62" t="str">
        <f t="shared" ref="AE320" si="553">VLOOKUP(WEEKDAY(CONCATENATE("1","/",AE319,"/",$AJ$6)),$BY$11:$BZ$17,2,FALSE)</f>
        <v>Fri</v>
      </c>
      <c r="AF320" s="62" t="str">
        <f t="shared" ref="AF320" si="554">VLOOKUP(WEEKDAY(CONCATENATE("1","/",AF319,"/",$AJ$6)),$BY$11:$BZ$17,2,FALSE)</f>
        <v>Sat</v>
      </c>
      <c r="AG320" s="62" t="str">
        <f>Z320</f>
        <v>Sun</v>
      </c>
      <c r="AH320" s="62" t="str">
        <f t="shared" ref="AH320:BC320" si="555">AA320</f>
        <v>Mon</v>
      </c>
      <c r="AI320" s="62" t="str">
        <f t="shared" si="555"/>
        <v>Tues</v>
      </c>
      <c r="AJ320" s="62" t="str">
        <f t="shared" si="555"/>
        <v>Wed</v>
      </c>
      <c r="AK320" s="62" t="str">
        <f t="shared" si="555"/>
        <v>Thur</v>
      </c>
      <c r="AL320" s="62" t="str">
        <f t="shared" si="555"/>
        <v>Fri</v>
      </c>
      <c r="AM320" s="62" t="str">
        <f t="shared" si="555"/>
        <v>Sat</v>
      </c>
      <c r="AN320" s="62" t="str">
        <f t="shared" si="555"/>
        <v>Sun</v>
      </c>
      <c r="AO320" s="62" t="str">
        <f t="shared" si="555"/>
        <v>Mon</v>
      </c>
      <c r="AP320" s="62" t="str">
        <f t="shared" si="555"/>
        <v>Tues</v>
      </c>
      <c r="AQ320" s="62" t="str">
        <f t="shared" si="555"/>
        <v>Wed</v>
      </c>
      <c r="AR320" s="62" t="str">
        <f t="shared" si="555"/>
        <v>Thur</v>
      </c>
      <c r="AS320" s="62" t="str">
        <f t="shared" si="555"/>
        <v>Fri</v>
      </c>
      <c r="AT320" s="62" t="str">
        <f t="shared" si="555"/>
        <v>Sat</v>
      </c>
      <c r="AU320" s="62" t="str">
        <f t="shared" si="555"/>
        <v>Sun</v>
      </c>
      <c r="AV320" s="62" t="str">
        <f t="shared" si="555"/>
        <v>Mon</v>
      </c>
      <c r="AW320" s="62" t="str">
        <f t="shared" si="555"/>
        <v>Tues</v>
      </c>
      <c r="AX320" s="62" t="str">
        <f t="shared" si="555"/>
        <v>Wed</v>
      </c>
      <c r="AY320" s="62" t="str">
        <f t="shared" si="555"/>
        <v>Thur</v>
      </c>
      <c r="AZ320" s="62" t="str">
        <f t="shared" si="555"/>
        <v>Fri</v>
      </c>
      <c r="BA320" s="62" t="str">
        <f t="shared" si="555"/>
        <v>Sat</v>
      </c>
      <c r="BB320" s="62" t="str">
        <f t="shared" si="555"/>
        <v>Sun</v>
      </c>
      <c r="BC320" s="62" t="str">
        <f t="shared" si="555"/>
        <v>Mon</v>
      </c>
      <c r="BD320" s="39"/>
      <c r="BE320" s="484" t="s">
        <v>113</v>
      </c>
      <c r="BF320" s="495"/>
      <c r="BG320" s="266" t="s">
        <v>43</v>
      </c>
      <c r="BH320" s="266" t="s">
        <v>43</v>
      </c>
      <c r="BI320" s="266" t="s">
        <v>43</v>
      </c>
      <c r="BJ320" s="267" t="s">
        <v>43</v>
      </c>
      <c r="CG320" s="192"/>
      <c r="CH320" s="194"/>
      <c r="CI320" s="195" t="str">
        <f>Z320</f>
        <v>Sun</v>
      </c>
      <c r="CJ320" s="195" t="str">
        <f t="shared" ref="CJ320:DL320" si="556">AA320</f>
        <v>Mon</v>
      </c>
      <c r="CK320" s="195" t="str">
        <f t="shared" si="556"/>
        <v>Tues</v>
      </c>
      <c r="CL320" s="195" t="str">
        <f t="shared" si="556"/>
        <v>Wed</v>
      </c>
      <c r="CM320" s="195" t="str">
        <f t="shared" si="556"/>
        <v>Thur</v>
      </c>
      <c r="CN320" s="195" t="str">
        <f t="shared" si="556"/>
        <v>Fri</v>
      </c>
      <c r="CO320" s="195" t="str">
        <f t="shared" si="556"/>
        <v>Sat</v>
      </c>
      <c r="CP320" s="195" t="str">
        <f t="shared" si="556"/>
        <v>Sun</v>
      </c>
      <c r="CQ320" s="195" t="str">
        <f t="shared" si="556"/>
        <v>Mon</v>
      </c>
      <c r="CR320" s="195" t="str">
        <f t="shared" si="556"/>
        <v>Tues</v>
      </c>
      <c r="CS320" s="195" t="str">
        <f t="shared" si="556"/>
        <v>Wed</v>
      </c>
      <c r="CT320" s="195" t="str">
        <f t="shared" si="556"/>
        <v>Thur</v>
      </c>
      <c r="CU320" s="195" t="str">
        <f t="shared" si="556"/>
        <v>Fri</v>
      </c>
      <c r="CV320" s="195" t="str">
        <f t="shared" si="556"/>
        <v>Sat</v>
      </c>
      <c r="CW320" s="195" t="str">
        <f t="shared" si="556"/>
        <v>Sun</v>
      </c>
      <c r="CX320" s="195" t="str">
        <f t="shared" si="556"/>
        <v>Mon</v>
      </c>
      <c r="CY320" s="195" t="str">
        <f t="shared" si="556"/>
        <v>Tues</v>
      </c>
      <c r="CZ320" s="195" t="str">
        <f t="shared" si="556"/>
        <v>Wed</v>
      </c>
      <c r="DA320" s="195" t="str">
        <f t="shared" si="556"/>
        <v>Thur</v>
      </c>
      <c r="DB320" s="195" t="str">
        <f t="shared" si="556"/>
        <v>Fri</v>
      </c>
      <c r="DC320" s="195" t="str">
        <f t="shared" si="556"/>
        <v>Sat</v>
      </c>
      <c r="DD320" s="195" t="str">
        <f t="shared" si="556"/>
        <v>Sun</v>
      </c>
      <c r="DE320" s="195" t="str">
        <f t="shared" si="556"/>
        <v>Mon</v>
      </c>
      <c r="DF320" s="195" t="str">
        <f t="shared" si="556"/>
        <v>Tues</v>
      </c>
      <c r="DG320" s="195" t="str">
        <f t="shared" si="556"/>
        <v>Wed</v>
      </c>
      <c r="DH320" s="195" t="str">
        <f t="shared" si="556"/>
        <v>Thur</v>
      </c>
      <c r="DI320" s="195" t="str">
        <f t="shared" si="556"/>
        <v>Fri</v>
      </c>
      <c r="DJ320" s="195" t="str">
        <f t="shared" si="556"/>
        <v>Sat</v>
      </c>
      <c r="DK320" s="195" t="str">
        <f t="shared" si="556"/>
        <v>Sun</v>
      </c>
      <c r="DL320" s="195" t="str">
        <f t="shared" si="556"/>
        <v>Mon</v>
      </c>
      <c r="DM320" s="188"/>
      <c r="DN320" s="180"/>
    </row>
    <row r="321" spans="24:118" ht="15.4" x14ac:dyDescent="0.45">
      <c r="X321" s="246"/>
      <c r="Y321" s="268">
        <v>1</v>
      </c>
      <c r="Z321" s="269">
        <v>0</v>
      </c>
      <c r="AA321" s="269">
        <v>-223.34975284000001</v>
      </c>
      <c r="AB321" s="269">
        <v>0</v>
      </c>
      <c r="AC321" s="269">
        <v>0</v>
      </c>
      <c r="AD321" s="269">
        <v>-500</v>
      </c>
      <c r="AE321" s="269">
        <v>-223.34975284000001</v>
      </c>
      <c r="AF321" s="269">
        <v>-500</v>
      </c>
      <c r="AG321" s="269">
        <v>-500</v>
      </c>
      <c r="AH321" s="269">
        <v>0</v>
      </c>
      <c r="AI321" s="269">
        <v>0</v>
      </c>
      <c r="AJ321" s="269">
        <v>-500</v>
      </c>
      <c r="AK321" s="269">
        <v>0</v>
      </c>
      <c r="AL321" s="269">
        <v>-223.34975284000001</v>
      </c>
      <c r="AM321" s="269">
        <v>-500</v>
      </c>
      <c r="AN321" s="269">
        <v>-271.64520739</v>
      </c>
      <c r="AO321" s="269">
        <v>0</v>
      </c>
      <c r="AP321" s="269">
        <v>0</v>
      </c>
      <c r="AQ321" s="269">
        <v>-271.64520739</v>
      </c>
      <c r="AR321" s="269">
        <v>-351.05686648</v>
      </c>
      <c r="AS321" s="269">
        <v>0</v>
      </c>
      <c r="AT321" s="269">
        <v>0</v>
      </c>
      <c r="AU321" s="269">
        <v>-500</v>
      </c>
      <c r="AV321" s="269">
        <v>0</v>
      </c>
      <c r="AW321" s="269">
        <v>0</v>
      </c>
      <c r="AX321" s="269">
        <v>0</v>
      </c>
      <c r="AY321" s="269">
        <v>0</v>
      </c>
      <c r="AZ321" s="269">
        <v>-223.34975284000001</v>
      </c>
      <c r="BA321" s="269">
        <v>0</v>
      </c>
      <c r="BB321" s="269">
        <v>-271.64520739</v>
      </c>
      <c r="BC321" s="269">
        <v>0</v>
      </c>
      <c r="BD321" s="39"/>
      <c r="BE321" s="493">
        <f>SUM(Z321:BC321)/COUNT(Z$319:BC$319)</f>
        <v>-168.64638333366668</v>
      </c>
      <c r="BF321" s="494">
        <f t="shared" ref="BF321" si="557">SUM(AA321:BC321)/COUNT(AA$40:BC$40)</f>
        <v>-180.69255357178574</v>
      </c>
      <c r="BG321" s="270">
        <f t="shared" ref="BG321:BG327" si="558">SUM($Z321:$BD321)</f>
        <v>-5059.3915000100005</v>
      </c>
      <c r="BH321" s="270">
        <v>0</v>
      </c>
      <c r="BI321" s="271">
        <f>SUMIF(Z321:BD321,"&lt;0",Z321:BD321)</f>
        <v>-5059.3915000100005</v>
      </c>
      <c r="BJ321" s="272">
        <f>SUMIF(Z321:BD321,"&gt;0",Z321:BD321)</f>
        <v>0</v>
      </c>
      <c r="CG321" s="192"/>
      <c r="CH321" s="198">
        <v>1</v>
      </c>
      <c r="CI321" s="199">
        <f>DM313+IF(Z321&lt;0,ABS(Z321*(StorEff1/100)),-1*Z321/(StorEff1/100))</f>
        <v>-90628.613865932959</v>
      </c>
      <c r="CJ321" s="199">
        <f t="shared" ref="CJ321:DL321" si="559">CI344+IF(AA321&lt;0,ABS(AA321*(StorEff1/100)),-1*AA321/(StorEff1/100))</f>
        <v>-90728.811521424024</v>
      </c>
      <c r="CK321" s="199">
        <f t="shared" si="559"/>
        <v>-90959.947127831343</v>
      </c>
      <c r="CL321" s="199">
        <f t="shared" si="559"/>
        <v>-91480.589480286726</v>
      </c>
      <c r="CM321" s="199">
        <f t="shared" si="559"/>
        <v>-91338.994819759959</v>
      </c>
      <c r="CN321" s="199">
        <f t="shared" si="559"/>
        <v>-91876.192475251039</v>
      </c>
      <c r="CO321" s="199">
        <f t="shared" si="559"/>
        <v>-91929.805498706424</v>
      </c>
      <c r="CP321" s="199">
        <f t="shared" si="559"/>
        <v>-92273.837840467982</v>
      </c>
      <c r="CQ321" s="199">
        <f t="shared" si="559"/>
        <v>-93066.791791322627</v>
      </c>
      <c r="CR321" s="199">
        <f t="shared" si="559"/>
        <v>-91743.887300545437</v>
      </c>
      <c r="CS321" s="199">
        <f t="shared" si="559"/>
        <v>-93137.112769884799</v>
      </c>
      <c r="CT321" s="199">
        <f t="shared" si="559"/>
        <v>-92624.086904081283</v>
      </c>
      <c r="CU321" s="199">
        <f t="shared" si="559"/>
        <v>-93674.310425375879</v>
      </c>
      <c r="CV321" s="199">
        <f t="shared" si="559"/>
        <v>-93909.415439677934</v>
      </c>
      <c r="CW321" s="199">
        <f t="shared" si="559"/>
        <v>-94547.818885627959</v>
      </c>
      <c r="CX321" s="199">
        <f t="shared" si="559"/>
        <v>-95153.491405650842</v>
      </c>
      <c r="CY321" s="199">
        <f t="shared" si="559"/>
        <v>-95154.195236235013</v>
      </c>
      <c r="CZ321" s="199">
        <f t="shared" si="559"/>
        <v>-95530.933747093513</v>
      </c>
      <c r="DA321" s="199">
        <f t="shared" si="559"/>
        <v>-95914.020552082904</v>
      </c>
      <c r="DB321" s="199">
        <f t="shared" si="559"/>
        <v>-96666.082385606947</v>
      </c>
      <c r="DC321" s="199">
        <f t="shared" si="559"/>
        <v>-97209.196816434182</v>
      </c>
      <c r="DD321" s="199">
        <f t="shared" si="559"/>
        <v>-97091.824422909878</v>
      </c>
      <c r="DE321" s="199">
        <f t="shared" si="559"/>
        <v>-97745.638695942107</v>
      </c>
      <c r="DF321" s="199">
        <f t="shared" si="559"/>
        <v>-97474.25038455012</v>
      </c>
      <c r="DG321" s="199">
        <f t="shared" si="559"/>
        <v>-98311.294035710845</v>
      </c>
      <c r="DH321" s="199">
        <f t="shared" si="559"/>
        <v>-98661.574460095144</v>
      </c>
      <c r="DI321" s="199">
        <f t="shared" si="559"/>
        <v>-98761.772115586224</v>
      </c>
      <c r="DJ321" s="199">
        <f t="shared" si="559"/>
        <v>-99301.01214132992</v>
      </c>
      <c r="DK321" s="199">
        <f t="shared" si="559"/>
        <v>-99564.498433621586</v>
      </c>
      <c r="DL321" s="199">
        <f t="shared" si="559"/>
        <v>-100187.97644563532</v>
      </c>
      <c r="DM321" s="188"/>
      <c r="DN321" s="180"/>
    </row>
    <row r="322" spans="24:118" ht="15.4" x14ac:dyDescent="0.45">
      <c r="X322" s="246"/>
      <c r="Y322" s="268">
        <v>2</v>
      </c>
      <c r="Z322" s="269">
        <v>0</v>
      </c>
      <c r="AA322" s="269">
        <v>-500</v>
      </c>
      <c r="AB322" s="269">
        <v>0</v>
      </c>
      <c r="AC322" s="269">
        <v>-223.34975284000001</v>
      </c>
      <c r="AD322" s="269">
        <v>0</v>
      </c>
      <c r="AE322" s="269">
        <v>-500</v>
      </c>
      <c r="AF322" s="269">
        <v>-500</v>
      </c>
      <c r="AG322" s="269">
        <v>-500</v>
      </c>
      <c r="AH322" s="269">
        <v>-150.83967329999999</v>
      </c>
      <c r="AI322" s="269">
        <v>-467.26264773000003</v>
      </c>
      <c r="AJ322" s="269">
        <v>-500</v>
      </c>
      <c r="AK322" s="269">
        <v>0</v>
      </c>
      <c r="AL322" s="269">
        <v>-500</v>
      </c>
      <c r="AM322" s="269">
        <v>-500</v>
      </c>
      <c r="AN322" s="269">
        <v>-500</v>
      </c>
      <c r="AO322" s="269">
        <v>-500</v>
      </c>
      <c r="AP322" s="269">
        <v>-500</v>
      </c>
      <c r="AQ322" s="269">
        <v>-500</v>
      </c>
      <c r="AR322" s="269">
        <v>-500</v>
      </c>
      <c r="AS322" s="269">
        <v>0</v>
      </c>
      <c r="AT322" s="269">
        <v>-500</v>
      </c>
      <c r="AU322" s="269">
        <v>-500</v>
      </c>
      <c r="AV322" s="269">
        <v>-498.37885226999998</v>
      </c>
      <c r="AW322" s="269">
        <v>-467.26264773000003</v>
      </c>
      <c r="AX322" s="269">
        <v>-500</v>
      </c>
      <c r="AY322" s="269">
        <v>0</v>
      </c>
      <c r="AZ322" s="269">
        <v>-500</v>
      </c>
      <c r="BA322" s="269">
        <v>-500</v>
      </c>
      <c r="BB322" s="269">
        <v>-500</v>
      </c>
      <c r="BC322" s="269">
        <v>0</v>
      </c>
      <c r="BD322" s="39"/>
      <c r="BE322" s="493">
        <f t="shared" ref="BE322:BE344" si="560">SUM(Z322:BC322)/COUNT(Z$319:BC$319)</f>
        <v>-360.23645246233338</v>
      </c>
      <c r="BF322" s="494">
        <f t="shared" ref="BF322:BF344" si="561">SUM(AA322:BC322)/COUNT(AA$40:BC$40)</f>
        <v>-385.96762763821431</v>
      </c>
      <c r="BG322" s="273">
        <f t="shared" si="558"/>
        <v>-10807.093573870001</v>
      </c>
      <c r="BH322" s="273">
        <v>0</v>
      </c>
      <c r="BI322" s="274">
        <f t="shared" ref="BI322:BI344" si="562">SUMIF(Z322:BD322,"&lt;0",Z322:BD322)</f>
        <v>-10807.093573870001</v>
      </c>
      <c r="BJ322" s="275">
        <f t="shared" ref="BJ322:BJ344" si="563">SUMIF(Z322:BD322,"&gt;0",Z322:BD322)</f>
        <v>0</v>
      </c>
      <c r="CG322" s="192"/>
      <c r="CH322" s="198">
        <v>2</v>
      </c>
      <c r="CI322" s="199">
        <f t="shared" ref="CI322:CI344" si="564">CI321+IF(Z322&lt;0,ABS(Z322*(StorEff1/100)),-1*Z322/(StorEff1/100))</f>
        <v>-90628.613865932959</v>
      </c>
      <c r="CJ322" s="199">
        <f t="shared" ref="CJ322:CJ344" si="565">CJ321+IF(AA322&lt;0,ABS(AA322*(StorEff1/100)),-1*AA322/(StorEff1/100))</f>
        <v>-90291.811521424024</v>
      </c>
      <c r="CK322" s="199">
        <f t="shared" ref="CK322:CK344" si="566">CK321+IF(AB322&lt;0,ABS(AB322*(StorEff1/100)),-1*AB322/(StorEff1/100))</f>
        <v>-90959.947127831343</v>
      </c>
      <c r="CL322" s="199">
        <f t="shared" ref="CL322:CL344" si="567">CL321+IF(AC322&lt;0,ABS(AC322*(StorEff1/100)),-1*AC322/(StorEff1/100))</f>
        <v>-91285.381796304573</v>
      </c>
      <c r="CM322" s="199">
        <f t="shared" ref="CM322:CM344" si="568">CM321+IF(AD322&lt;0,ABS(AD322*(StorEff1/100)),-1*AD322/(StorEff1/100))</f>
        <v>-91338.994819759959</v>
      </c>
      <c r="CN322" s="199">
        <f t="shared" ref="CN322:CN344" si="569">CN321+IF(AE322&lt;0,ABS(AE322*(StorEff1/100)),-1*AE322/(StorEff1/100))</f>
        <v>-91439.192475251039</v>
      </c>
      <c r="CO322" s="199">
        <f t="shared" ref="CO322:CO344" si="570">CO321+IF(AF322&lt;0,ABS(AF322*(StorEff1/100)),-1*AF322/(StorEff1/100))</f>
        <v>-91492.805498706424</v>
      </c>
      <c r="CP322" s="199">
        <f t="shared" ref="CP322:CP344" si="571">CP321+IF(AG322&lt;0,ABS(AG322*(StorEff1/100)),-1*AG322/(StorEff1/100))</f>
        <v>-91836.837840467982</v>
      </c>
      <c r="CQ322" s="199">
        <f t="shared" ref="CQ322:CQ344" si="572">CQ321+IF(AH322&lt;0,ABS(AH322*(StorEff1/100)),-1*AH322/(StorEff1/100))</f>
        <v>-92934.957916858431</v>
      </c>
      <c r="CR322" s="199">
        <f t="shared" ref="CR322:CR344" si="573">CR321+IF(AI322&lt;0,ABS(AI322*(StorEff1/100)),-1*AI322/(StorEff1/100))</f>
        <v>-91335.499746429414</v>
      </c>
      <c r="CS322" s="199">
        <f t="shared" ref="CS322:CS344" si="574">CS321+IF(AJ322&lt;0,ABS(AJ322*(StorEff1/100)),-1*AJ322/(StorEff1/100))</f>
        <v>-92700.112769884799</v>
      </c>
      <c r="CT322" s="199">
        <f t="shared" ref="CT322:CT344" si="575">CT321+IF(AK322&lt;0,ABS(AK322*(StorEff1/100)),-1*AK322/(StorEff1/100))</f>
        <v>-92624.086904081283</v>
      </c>
      <c r="CU322" s="199">
        <f t="shared" ref="CU322:CU344" si="576">CU321+IF(AL322&lt;0,ABS(AL322*(StorEff1/100)),-1*AL322/(StorEff1/100))</f>
        <v>-93237.310425375879</v>
      </c>
      <c r="CV322" s="199">
        <f t="shared" ref="CV322:CV344" si="577">CV321+IF(AM322&lt;0,ABS(AM322*(StorEff1/100)),-1*AM322/(StorEff1/100))</f>
        <v>-93472.415439677934</v>
      </c>
      <c r="CW322" s="199">
        <f t="shared" ref="CW322:CW344" si="578">CW321+IF(AN322&lt;0,ABS(AN322*(StorEff1/100)),-1*AN322/(StorEff1/100))</f>
        <v>-94110.818885627959</v>
      </c>
      <c r="CX322" s="199">
        <f t="shared" ref="CX322:CX344" si="579">CX321+IF(AO322&lt;0,ABS(AO322*(StorEff1/100)),-1*AO322/(StorEff1/100))</f>
        <v>-94716.491405650842</v>
      </c>
      <c r="CY322" s="199">
        <f t="shared" ref="CY322:CY344" si="580">CY321+IF(AP322&lt;0,ABS(AP322*(StorEff1/100)),-1*AP322/(StorEff1/100))</f>
        <v>-94717.195236235013</v>
      </c>
      <c r="CZ322" s="199">
        <f t="shared" ref="CZ322:CZ344" si="581">CZ321+IF(AQ322&lt;0,ABS(AQ322*(StorEff1/100)),-1*AQ322/(StorEff1/100))</f>
        <v>-95093.933747093513</v>
      </c>
      <c r="DA322" s="199">
        <f t="shared" ref="DA322:DA344" si="582">DA321+IF(AR322&lt;0,ABS(AR322*(StorEff1/100)),-1*AR322/(StorEff1/100))</f>
        <v>-95477.020552082904</v>
      </c>
      <c r="DB322" s="199">
        <f t="shared" ref="DB322:DB344" si="583">DB321+IF(AS322&lt;0,ABS(AS322*(StorEff1/100)),-1*AS322/(StorEff1/100))</f>
        <v>-96666.082385606947</v>
      </c>
      <c r="DC322" s="199">
        <f t="shared" ref="DC322:DC344" si="584">DC321+IF(AT322&lt;0,ABS(AT322*(StorEff1/100)),-1*AT322/(StorEff1/100))</f>
        <v>-96772.196816434182</v>
      </c>
      <c r="DD322" s="199">
        <f t="shared" ref="DD322:DD344" si="585">DD321+IF(AU322&lt;0,ABS(AU322*(StorEff1/100)),-1*AU322/(StorEff1/100))</f>
        <v>-96654.824422909878</v>
      </c>
      <c r="DE322" s="199">
        <f t="shared" ref="DE322:DE344" si="586">DE321+IF(AV322&lt;0,ABS(AV322*(StorEff1/100)),-1*AV322/(StorEff1/100))</f>
        <v>-97310.055579058127</v>
      </c>
      <c r="DF322" s="199">
        <f t="shared" ref="DF322:DF344" si="587">DF321+IF(AW322&lt;0,ABS(AW322*(StorEff1/100)),-1*AW322/(StorEff1/100))</f>
        <v>-97065.862830434096</v>
      </c>
      <c r="DG322" s="199">
        <f t="shared" ref="DG322:DG344" si="588">DG321+IF(AX322&lt;0,ABS(AX322*(StorEff1/100)),-1*AX322/(StorEff1/100))</f>
        <v>-97874.294035710845</v>
      </c>
      <c r="DH322" s="199">
        <f t="shared" ref="DH322:DH344" si="589">DH321+IF(AY322&lt;0,ABS(AY322*(StorEff1/100)),-1*AY322/(StorEff1/100))</f>
        <v>-98661.574460095144</v>
      </c>
      <c r="DI322" s="199">
        <f t="shared" ref="DI322:DI344" si="590">DI321+IF(AZ322&lt;0,ABS(AZ322*(StorEff1/100)),-1*AZ322/(StorEff1/100))</f>
        <v>-98324.772115586224</v>
      </c>
      <c r="DJ322" s="199">
        <f t="shared" ref="DJ322:DJ344" si="591">DJ321+IF(BA322&lt;0,ABS(BA322*(StorEff1/100)),-1*BA322/(StorEff1/100))</f>
        <v>-98864.01214132992</v>
      </c>
      <c r="DK322" s="199">
        <f t="shared" ref="DK322:DK344" si="592">DK321+IF(BB322&lt;0,ABS(BB322*(StorEff1/100)),-1*BB322/(StorEff1/100))</f>
        <v>-99127.498433621586</v>
      </c>
      <c r="DL322" s="199">
        <f t="shared" ref="DL322:DL344" si="593">DL321+IF(BC322&lt;0,ABS(BC322*(StorEff1/100)),-1*BC322/(StorEff1/100))</f>
        <v>-100187.97644563532</v>
      </c>
      <c r="DM322" s="188"/>
      <c r="DN322" s="180"/>
    </row>
    <row r="323" spans="24:118" ht="15.4" x14ac:dyDescent="0.45">
      <c r="X323" s="246"/>
      <c r="Y323" s="268">
        <v>3</v>
      </c>
      <c r="Z323" s="269">
        <v>-223.34975284000001</v>
      </c>
      <c r="AA323" s="269">
        <v>-500</v>
      </c>
      <c r="AB323" s="269">
        <v>-465.64150000000001</v>
      </c>
      <c r="AC323" s="269">
        <v>-500</v>
      </c>
      <c r="AD323" s="269">
        <v>-500</v>
      </c>
      <c r="AE323" s="269">
        <v>-500</v>
      </c>
      <c r="AF323" s="269">
        <v>-223.34975284000001</v>
      </c>
      <c r="AG323" s="269">
        <v>0</v>
      </c>
      <c r="AH323" s="269">
        <v>-500</v>
      </c>
      <c r="AI323" s="269">
        <v>0</v>
      </c>
      <c r="AJ323" s="269">
        <v>-86.986116480000007</v>
      </c>
      <c r="AK323" s="269">
        <v>-500</v>
      </c>
      <c r="AL323" s="269">
        <v>-500</v>
      </c>
      <c r="AM323" s="269">
        <v>-166.39777556999999</v>
      </c>
      <c r="AN323" s="269">
        <v>-500</v>
      </c>
      <c r="AO323" s="269">
        <v>-63.853556820000001</v>
      </c>
      <c r="AP323" s="269">
        <v>-500</v>
      </c>
      <c r="AQ323" s="269">
        <v>-500</v>
      </c>
      <c r="AR323" s="269">
        <v>-500</v>
      </c>
      <c r="AS323" s="269">
        <v>-500</v>
      </c>
      <c r="AT323" s="269">
        <v>-500</v>
      </c>
      <c r="AU323" s="269">
        <v>-86.986116480000007</v>
      </c>
      <c r="AV323" s="269">
        <v>-500</v>
      </c>
      <c r="AW323" s="269">
        <v>-136.36363635999999</v>
      </c>
      <c r="AX323" s="269">
        <v>-500</v>
      </c>
      <c r="AY323" s="269">
        <v>-500</v>
      </c>
      <c r="AZ323" s="269">
        <v>-500</v>
      </c>
      <c r="BA323" s="269">
        <v>-500</v>
      </c>
      <c r="BB323" s="269">
        <v>-500</v>
      </c>
      <c r="BC323" s="269">
        <v>-500</v>
      </c>
      <c r="BD323" s="39"/>
      <c r="BE323" s="493">
        <f t="shared" si="560"/>
        <v>-381.76427357966674</v>
      </c>
      <c r="BF323" s="494">
        <f t="shared" si="561"/>
        <v>-401.05637337678576</v>
      </c>
      <c r="BG323" s="273">
        <f t="shared" si="558"/>
        <v>-11452.928207390001</v>
      </c>
      <c r="BH323" s="273">
        <v>0</v>
      </c>
      <c r="BI323" s="274">
        <f t="shared" si="562"/>
        <v>-11452.928207390001</v>
      </c>
      <c r="BJ323" s="275">
        <f t="shared" si="563"/>
        <v>0</v>
      </c>
      <c r="CG323" s="192"/>
      <c r="CH323" s="198">
        <v>3</v>
      </c>
      <c r="CI323" s="199">
        <f t="shared" si="564"/>
        <v>-90433.406181950806</v>
      </c>
      <c r="CJ323" s="199">
        <f t="shared" si="565"/>
        <v>-89854.811521424024</v>
      </c>
      <c r="CK323" s="199">
        <f t="shared" si="566"/>
        <v>-90552.97645683134</v>
      </c>
      <c r="CL323" s="199">
        <f t="shared" si="567"/>
        <v>-90848.381796304573</v>
      </c>
      <c r="CM323" s="199">
        <f t="shared" si="568"/>
        <v>-90901.994819759959</v>
      </c>
      <c r="CN323" s="199">
        <f t="shared" si="569"/>
        <v>-91002.192475251039</v>
      </c>
      <c r="CO323" s="199">
        <f t="shared" si="570"/>
        <v>-91297.597814724271</v>
      </c>
      <c r="CP323" s="199">
        <f t="shared" si="571"/>
        <v>-91836.837840467982</v>
      </c>
      <c r="CQ323" s="199">
        <f t="shared" si="572"/>
        <v>-92497.957916858431</v>
      </c>
      <c r="CR323" s="199">
        <f t="shared" si="573"/>
        <v>-91335.499746429414</v>
      </c>
      <c r="CS323" s="199">
        <f t="shared" si="574"/>
        <v>-92624.086904081283</v>
      </c>
      <c r="CT323" s="199">
        <f t="shared" si="575"/>
        <v>-92187.086904081283</v>
      </c>
      <c r="CU323" s="199">
        <f t="shared" si="576"/>
        <v>-92800.310425375879</v>
      </c>
      <c r="CV323" s="199">
        <f t="shared" si="577"/>
        <v>-93326.983783829754</v>
      </c>
      <c r="CW323" s="199">
        <f t="shared" si="578"/>
        <v>-93673.818885627959</v>
      </c>
      <c r="CX323" s="199">
        <f t="shared" si="579"/>
        <v>-94660.683396990164</v>
      </c>
      <c r="CY323" s="199">
        <f t="shared" si="580"/>
        <v>-94280.195236235013</v>
      </c>
      <c r="CZ323" s="199">
        <f t="shared" si="581"/>
        <v>-94656.933747093513</v>
      </c>
      <c r="DA323" s="199">
        <f t="shared" si="582"/>
        <v>-95040.020552082904</v>
      </c>
      <c r="DB323" s="199">
        <f t="shared" si="583"/>
        <v>-96229.082385606947</v>
      </c>
      <c r="DC323" s="199">
        <f t="shared" si="584"/>
        <v>-96335.196816434182</v>
      </c>
      <c r="DD323" s="199">
        <f t="shared" si="585"/>
        <v>-96578.798557106362</v>
      </c>
      <c r="DE323" s="199">
        <f t="shared" si="586"/>
        <v>-96873.055579058127</v>
      </c>
      <c r="DF323" s="199">
        <f t="shared" si="587"/>
        <v>-96946.68101225546</v>
      </c>
      <c r="DG323" s="199">
        <f t="shared" si="588"/>
        <v>-97437.294035710845</v>
      </c>
      <c r="DH323" s="199">
        <f t="shared" si="589"/>
        <v>-98224.574460095144</v>
      </c>
      <c r="DI323" s="199">
        <f t="shared" si="590"/>
        <v>-97887.772115586224</v>
      </c>
      <c r="DJ323" s="199">
        <f t="shared" si="591"/>
        <v>-98427.01214132992</v>
      </c>
      <c r="DK323" s="199">
        <f t="shared" si="592"/>
        <v>-98690.498433621586</v>
      </c>
      <c r="DL323" s="199">
        <f t="shared" si="593"/>
        <v>-99750.976445635315</v>
      </c>
      <c r="DM323" s="188"/>
      <c r="DN323" s="180"/>
    </row>
    <row r="324" spans="24:118" ht="15.4" x14ac:dyDescent="0.45">
      <c r="X324" s="246"/>
      <c r="Y324" s="268">
        <v>4</v>
      </c>
      <c r="Z324" s="269">
        <v>0</v>
      </c>
      <c r="AA324" s="269">
        <v>-500</v>
      </c>
      <c r="AB324" s="269">
        <v>-500</v>
      </c>
      <c r="AC324" s="269">
        <v>-500</v>
      </c>
      <c r="AD324" s="269">
        <v>-500</v>
      </c>
      <c r="AE324" s="269">
        <v>-500</v>
      </c>
      <c r="AF324" s="269">
        <v>-500</v>
      </c>
      <c r="AG324" s="269">
        <v>-500</v>
      </c>
      <c r="AH324" s="269">
        <v>-500</v>
      </c>
      <c r="AI324" s="269">
        <v>0</v>
      </c>
      <c r="AJ324" s="269">
        <v>0</v>
      </c>
      <c r="AK324" s="269">
        <v>0</v>
      </c>
      <c r="AL324" s="269">
        <v>-500</v>
      </c>
      <c r="AM324" s="269">
        <v>-500</v>
      </c>
      <c r="AN324" s="269">
        <v>-500</v>
      </c>
      <c r="AO324" s="269">
        <v>0</v>
      </c>
      <c r="AP324" s="269">
        <v>-500</v>
      </c>
      <c r="AQ324" s="269">
        <v>-500</v>
      </c>
      <c r="AR324" s="269">
        <v>-500</v>
      </c>
      <c r="AS324" s="269">
        <v>-500</v>
      </c>
      <c r="AT324" s="269">
        <v>-500</v>
      </c>
      <c r="AU324" s="269">
        <v>-500</v>
      </c>
      <c r="AV324" s="269">
        <v>-500</v>
      </c>
      <c r="AW324" s="269">
        <v>-500</v>
      </c>
      <c r="AX324" s="269">
        <v>-500</v>
      </c>
      <c r="AY324" s="269">
        <v>-500</v>
      </c>
      <c r="AZ324" s="269">
        <v>-500</v>
      </c>
      <c r="BA324" s="269">
        <v>-500</v>
      </c>
      <c r="BB324" s="269">
        <v>-500</v>
      </c>
      <c r="BC324" s="269">
        <v>-500</v>
      </c>
      <c r="BD324" s="39"/>
      <c r="BE324" s="493">
        <f t="shared" si="560"/>
        <v>-416.66666666666669</v>
      </c>
      <c r="BF324" s="494">
        <f t="shared" si="561"/>
        <v>-446.42857142857144</v>
      </c>
      <c r="BG324" s="273">
        <f t="shared" si="558"/>
        <v>-12500</v>
      </c>
      <c r="BH324" s="273">
        <v>0</v>
      </c>
      <c r="BI324" s="274">
        <f t="shared" si="562"/>
        <v>-12500</v>
      </c>
      <c r="BJ324" s="275">
        <f t="shared" si="563"/>
        <v>0</v>
      </c>
      <c r="CG324" s="192"/>
      <c r="CH324" s="198">
        <v>4</v>
      </c>
      <c r="CI324" s="199">
        <f t="shared" si="564"/>
        <v>-90433.406181950806</v>
      </c>
      <c r="CJ324" s="199">
        <f t="shared" si="565"/>
        <v>-89417.811521424024</v>
      </c>
      <c r="CK324" s="199">
        <f t="shared" si="566"/>
        <v>-90115.97645683134</v>
      </c>
      <c r="CL324" s="199">
        <f t="shared" si="567"/>
        <v>-90411.381796304573</v>
      </c>
      <c r="CM324" s="199">
        <f t="shared" si="568"/>
        <v>-90464.994819759959</v>
      </c>
      <c r="CN324" s="199">
        <f t="shared" si="569"/>
        <v>-90565.192475251039</v>
      </c>
      <c r="CO324" s="199">
        <f t="shared" si="570"/>
        <v>-90860.597814724271</v>
      </c>
      <c r="CP324" s="199">
        <f t="shared" si="571"/>
        <v>-91399.837840467982</v>
      </c>
      <c r="CQ324" s="199">
        <f t="shared" si="572"/>
        <v>-92060.957916858431</v>
      </c>
      <c r="CR324" s="199">
        <f t="shared" si="573"/>
        <v>-91335.499746429414</v>
      </c>
      <c r="CS324" s="199">
        <f t="shared" si="574"/>
        <v>-92624.086904081283</v>
      </c>
      <c r="CT324" s="199">
        <f t="shared" si="575"/>
        <v>-92187.086904081283</v>
      </c>
      <c r="CU324" s="199">
        <f t="shared" si="576"/>
        <v>-92363.310425375879</v>
      </c>
      <c r="CV324" s="199">
        <f t="shared" si="577"/>
        <v>-92889.983783829754</v>
      </c>
      <c r="CW324" s="199">
        <f t="shared" si="578"/>
        <v>-93236.818885627959</v>
      </c>
      <c r="CX324" s="199">
        <f t="shared" si="579"/>
        <v>-94660.683396990164</v>
      </c>
      <c r="CY324" s="199">
        <f t="shared" si="580"/>
        <v>-93843.195236235013</v>
      </c>
      <c r="CZ324" s="199">
        <f t="shared" si="581"/>
        <v>-94219.933747093513</v>
      </c>
      <c r="DA324" s="199">
        <f t="shared" si="582"/>
        <v>-94603.020552082904</v>
      </c>
      <c r="DB324" s="199">
        <f t="shared" si="583"/>
        <v>-95792.082385606947</v>
      </c>
      <c r="DC324" s="199">
        <f t="shared" si="584"/>
        <v>-95898.196816434182</v>
      </c>
      <c r="DD324" s="199">
        <f t="shared" si="585"/>
        <v>-96141.798557106362</v>
      </c>
      <c r="DE324" s="199">
        <f t="shared" si="586"/>
        <v>-96436.055579058127</v>
      </c>
      <c r="DF324" s="199">
        <f t="shared" si="587"/>
        <v>-96509.68101225546</v>
      </c>
      <c r="DG324" s="199">
        <f t="shared" si="588"/>
        <v>-97000.294035710845</v>
      </c>
      <c r="DH324" s="199">
        <f t="shared" si="589"/>
        <v>-97787.574460095144</v>
      </c>
      <c r="DI324" s="199">
        <f t="shared" si="590"/>
        <v>-97450.772115586224</v>
      </c>
      <c r="DJ324" s="199">
        <f t="shared" si="591"/>
        <v>-97990.01214132992</v>
      </c>
      <c r="DK324" s="199">
        <f t="shared" si="592"/>
        <v>-98253.498433621586</v>
      </c>
      <c r="DL324" s="199">
        <f t="shared" si="593"/>
        <v>-99313.976445635315</v>
      </c>
      <c r="DM324" s="188"/>
      <c r="DN324" s="180"/>
    </row>
    <row r="325" spans="24:118" ht="15.4" x14ac:dyDescent="0.45">
      <c r="X325" s="246"/>
      <c r="Y325" s="268">
        <v>5</v>
      </c>
      <c r="Z325" s="269">
        <v>0</v>
      </c>
      <c r="AA325" s="269">
        <v>-500</v>
      </c>
      <c r="AB325" s="269">
        <v>-500</v>
      </c>
      <c r="AC325" s="269">
        <v>-500</v>
      </c>
      <c r="AD325" s="269">
        <v>-223.34975284000001</v>
      </c>
      <c r="AE325" s="269">
        <v>-500</v>
      </c>
      <c r="AF325" s="269">
        <v>-500</v>
      </c>
      <c r="AG325" s="269">
        <v>-45.053159090000001</v>
      </c>
      <c r="AH325" s="269">
        <v>-500</v>
      </c>
      <c r="AI325" s="269">
        <v>0</v>
      </c>
      <c r="AJ325" s="269">
        <v>0</v>
      </c>
      <c r="AK325" s="269">
        <v>-136.36363635999999</v>
      </c>
      <c r="AL325" s="269">
        <v>-500</v>
      </c>
      <c r="AM325" s="269">
        <v>-500</v>
      </c>
      <c r="AN325" s="269">
        <v>-500</v>
      </c>
      <c r="AO325" s="269">
        <v>0</v>
      </c>
      <c r="AP325" s="269">
        <v>-500</v>
      </c>
      <c r="AQ325" s="269">
        <v>-500</v>
      </c>
      <c r="AR325" s="269">
        <v>0</v>
      </c>
      <c r="AS325" s="269">
        <v>-498.37885226999998</v>
      </c>
      <c r="AT325" s="269">
        <v>-500</v>
      </c>
      <c r="AU325" s="269">
        <v>-500</v>
      </c>
      <c r="AV325" s="269">
        <v>0</v>
      </c>
      <c r="AW325" s="269">
        <v>-500</v>
      </c>
      <c r="AX325" s="269">
        <v>0</v>
      </c>
      <c r="AY325" s="269">
        <v>-500</v>
      </c>
      <c r="AZ325" s="269">
        <v>-500</v>
      </c>
      <c r="BA325" s="269">
        <v>-500</v>
      </c>
      <c r="BB325" s="269">
        <v>-500</v>
      </c>
      <c r="BC325" s="269">
        <v>-500</v>
      </c>
      <c r="BD325" s="39"/>
      <c r="BE325" s="493">
        <f t="shared" si="560"/>
        <v>-346.77151335199994</v>
      </c>
      <c r="BF325" s="494">
        <f t="shared" si="561"/>
        <v>-371.54090716285708</v>
      </c>
      <c r="BG325" s="273">
        <f t="shared" si="558"/>
        <v>-10403.145400559999</v>
      </c>
      <c r="BH325" s="273">
        <v>0</v>
      </c>
      <c r="BI325" s="274">
        <f t="shared" si="562"/>
        <v>-10403.145400559999</v>
      </c>
      <c r="BJ325" s="275">
        <f t="shared" si="563"/>
        <v>0</v>
      </c>
      <c r="CG325" s="192"/>
      <c r="CH325" s="198">
        <v>5</v>
      </c>
      <c r="CI325" s="199">
        <f t="shared" si="564"/>
        <v>-90433.406181950806</v>
      </c>
      <c r="CJ325" s="199">
        <f t="shared" si="565"/>
        <v>-88980.811521424024</v>
      </c>
      <c r="CK325" s="199">
        <f t="shared" si="566"/>
        <v>-89678.97645683134</v>
      </c>
      <c r="CL325" s="199">
        <f t="shared" si="567"/>
        <v>-89974.381796304573</v>
      </c>
      <c r="CM325" s="199">
        <f t="shared" si="568"/>
        <v>-90269.787135777806</v>
      </c>
      <c r="CN325" s="199">
        <f t="shared" si="569"/>
        <v>-90128.192475251039</v>
      </c>
      <c r="CO325" s="199">
        <f t="shared" si="570"/>
        <v>-90423.597814724271</v>
      </c>
      <c r="CP325" s="199">
        <f t="shared" si="571"/>
        <v>-91360.461379423316</v>
      </c>
      <c r="CQ325" s="199">
        <f t="shared" si="572"/>
        <v>-91623.957916858431</v>
      </c>
      <c r="CR325" s="199">
        <f t="shared" si="573"/>
        <v>-91335.499746429414</v>
      </c>
      <c r="CS325" s="199">
        <f t="shared" si="574"/>
        <v>-92624.086904081283</v>
      </c>
      <c r="CT325" s="199">
        <f t="shared" si="575"/>
        <v>-92067.905085902647</v>
      </c>
      <c r="CU325" s="199">
        <f t="shared" si="576"/>
        <v>-91926.310425375879</v>
      </c>
      <c r="CV325" s="199">
        <f t="shared" si="577"/>
        <v>-92452.983783829754</v>
      </c>
      <c r="CW325" s="199">
        <f t="shared" si="578"/>
        <v>-92799.818885627959</v>
      </c>
      <c r="CX325" s="199">
        <f t="shared" si="579"/>
        <v>-94660.683396990164</v>
      </c>
      <c r="CY325" s="199">
        <f t="shared" si="580"/>
        <v>-93406.195236235013</v>
      </c>
      <c r="CZ325" s="199">
        <f t="shared" si="581"/>
        <v>-93782.933747093513</v>
      </c>
      <c r="DA325" s="199">
        <f t="shared" si="582"/>
        <v>-94603.020552082904</v>
      </c>
      <c r="DB325" s="199">
        <f t="shared" si="583"/>
        <v>-95356.499268722968</v>
      </c>
      <c r="DC325" s="199">
        <f t="shared" si="584"/>
        <v>-95461.196816434182</v>
      </c>
      <c r="DD325" s="199">
        <f t="shared" si="585"/>
        <v>-95704.798557106362</v>
      </c>
      <c r="DE325" s="199">
        <f t="shared" si="586"/>
        <v>-96436.055579058127</v>
      </c>
      <c r="DF325" s="199">
        <f t="shared" si="587"/>
        <v>-96072.68101225546</v>
      </c>
      <c r="DG325" s="199">
        <f t="shared" si="588"/>
        <v>-97000.294035710845</v>
      </c>
      <c r="DH325" s="199">
        <f t="shared" si="589"/>
        <v>-97350.574460095144</v>
      </c>
      <c r="DI325" s="199">
        <f t="shared" si="590"/>
        <v>-97013.772115586224</v>
      </c>
      <c r="DJ325" s="199">
        <f t="shared" si="591"/>
        <v>-97553.01214132992</v>
      </c>
      <c r="DK325" s="199">
        <f t="shared" si="592"/>
        <v>-97816.498433621586</v>
      </c>
      <c r="DL325" s="199">
        <f t="shared" si="593"/>
        <v>-98876.976445635315</v>
      </c>
      <c r="DM325" s="188"/>
      <c r="DN325" s="180"/>
    </row>
    <row r="326" spans="24:118" ht="15.4" x14ac:dyDescent="0.45">
      <c r="X326" s="246"/>
      <c r="Y326" s="268">
        <v>6</v>
      </c>
      <c r="Z326" s="269">
        <v>0</v>
      </c>
      <c r="AA326" s="269">
        <v>0</v>
      </c>
      <c r="AB326" s="269">
        <v>0</v>
      </c>
      <c r="AC326" s="269">
        <v>-500</v>
      </c>
      <c r="AD326" s="269">
        <v>0</v>
      </c>
      <c r="AE326" s="269">
        <v>0</v>
      </c>
      <c r="AF326" s="269">
        <v>0</v>
      </c>
      <c r="AG326" s="269">
        <v>-500</v>
      </c>
      <c r="AH326" s="269">
        <v>0</v>
      </c>
      <c r="AI326" s="269">
        <v>0</v>
      </c>
      <c r="AJ326" s="269">
        <v>0</v>
      </c>
      <c r="AK326" s="269">
        <v>-500</v>
      </c>
      <c r="AL326" s="269">
        <v>0</v>
      </c>
      <c r="AM326" s="269">
        <v>0</v>
      </c>
      <c r="AN326" s="269">
        <v>0</v>
      </c>
      <c r="AO326" s="269">
        <v>0</v>
      </c>
      <c r="AP326" s="269">
        <v>0</v>
      </c>
      <c r="AQ326" s="269">
        <v>0</v>
      </c>
      <c r="AR326" s="269">
        <v>0</v>
      </c>
      <c r="AS326" s="269">
        <v>0</v>
      </c>
      <c r="AT326" s="269">
        <v>-271.64520739</v>
      </c>
      <c r="AU326" s="269">
        <v>0</v>
      </c>
      <c r="AV326" s="269">
        <v>0</v>
      </c>
      <c r="AW326" s="269">
        <v>0</v>
      </c>
      <c r="AX326" s="269">
        <v>0</v>
      </c>
      <c r="AY326" s="269">
        <v>0</v>
      </c>
      <c r="AZ326" s="269">
        <v>0</v>
      </c>
      <c r="BA326" s="269">
        <v>-270.02405965999998</v>
      </c>
      <c r="BB326" s="269">
        <v>0</v>
      </c>
      <c r="BC326" s="269">
        <v>0</v>
      </c>
      <c r="BD326" s="39"/>
      <c r="BE326" s="493">
        <f t="shared" si="560"/>
        <v>-68.055642234999993</v>
      </c>
      <c r="BF326" s="494">
        <f t="shared" si="561"/>
        <v>-72.916759537499999</v>
      </c>
      <c r="BG326" s="273">
        <f t="shared" si="558"/>
        <v>-2041.6692670499999</v>
      </c>
      <c r="BH326" s="273">
        <v>0</v>
      </c>
      <c r="BI326" s="274">
        <f t="shared" si="562"/>
        <v>-2041.6692670499999</v>
      </c>
      <c r="BJ326" s="275">
        <f t="shared" si="563"/>
        <v>0</v>
      </c>
      <c r="CG326" s="192"/>
      <c r="CH326" s="198">
        <v>6</v>
      </c>
      <c r="CI326" s="199">
        <f t="shared" si="564"/>
        <v>-90433.406181950806</v>
      </c>
      <c r="CJ326" s="199">
        <f t="shared" si="565"/>
        <v>-88980.811521424024</v>
      </c>
      <c r="CK326" s="199">
        <f t="shared" si="566"/>
        <v>-89678.97645683134</v>
      </c>
      <c r="CL326" s="199">
        <f t="shared" si="567"/>
        <v>-89537.381796304573</v>
      </c>
      <c r="CM326" s="199">
        <f t="shared" si="568"/>
        <v>-90269.787135777806</v>
      </c>
      <c r="CN326" s="199">
        <f t="shared" si="569"/>
        <v>-90128.192475251039</v>
      </c>
      <c r="CO326" s="199">
        <f t="shared" si="570"/>
        <v>-90423.597814724271</v>
      </c>
      <c r="CP326" s="199">
        <f t="shared" si="571"/>
        <v>-90923.461379423316</v>
      </c>
      <c r="CQ326" s="199">
        <f t="shared" si="572"/>
        <v>-91623.957916858431</v>
      </c>
      <c r="CR326" s="199">
        <f t="shared" si="573"/>
        <v>-91335.499746429414</v>
      </c>
      <c r="CS326" s="199">
        <f t="shared" si="574"/>
        <v>-92624.086904081283</v>
      </c>
      <c r="CT326" s="199">
        <f t="shared" si="575"/>
        <v>-91630.905085902647</v>
      </c>
      <c r="CU326" s="199">
        <f t="shared" si="576"/>
        <v>-91926.310425375879</v>
      </c>
      <c r="CV326" s="199">
        <f t="shared" si="577"/>
        <v>-92452.983783829754</v>
      </c>
      <c r="CW326" s="199">
        <f t="shared" si="578"/>
        <v>-92799.818885627959</v>
      </c>
      <c r="CX326" s="199">
        <f t="shared" si="579"/>
        <v>-94660.683396990164</v>
      </c>
      <c r="CY326" s="199">
        <f t="shared" si="580"/>
        <v>-93406.195236235013</v>
      </c>
      <c r="CZ326" s="199">
        <f t="shared" si="581"/>
        <v>-93782.933747093513</v>
      </c>
      <c r="DA326" s="199">
        <f t="shared" si="582"/>
        <v>-94603.020552082904</v>
      </c>
      <c r="DB326" s="199">
        <f t="shared" si="583"/>
        <v>-95356.499268722968</v>
      </c>
      <c r="DC326" s="199">
        <f t="shared" si="584"/>
        <v>-95223.778905175321</v>
      </c>
      <c r="DD326" s="199">
        <f t="shared" si="585"/>
        <v>-95704.798557106362</v>
      </c>
      <c r="DE326" s="199">
        <f t="shared" si="586"/>
        <v>-96436.055579058127</v>
      </c>
      <c r="DF326" s="199">
        <f t="shared" si="587"/>
        <v>-96072.68101225546</v>
      </c>
      <c r="DG326" s="199">
        <f t="shared" si="588"/>
        <v>-97000.294035710845</v>
      </c>
      <c r="DH326" s="199">
        <f t="shared" si="589"/>
        <v>-97350.574460095144</v>
      </c>
      <c r="DI326" s="199">
        <f t="shared" si="590"/>
        <v>-97013.772115586224</v>
      </c>
      <c r="DJ326" s="199">
        <f t="shared" si="591"/>
        <v>-97317.01111318708</v>
      </c>
      <c r="DK326" s="199">
        <f t="shared" si="592"/>
        <v>-97816.498433621586</v>
      </c>
      <c r="DL326" s="199">
        <f t="shared" si="593"/>
        <v>-98876.976445635315</v>
      </c>
      <c r="DM326" s="188"/>
      <c r="DN326" s="180"/>
    </row>
    <row r="327" spans="24:118" ht="15.4" x14ac:dyDescent="0.45">
      <c r="X327" s="246"/>
      <c r="Y327" s="268">
        <v>7</v>
      </c>
      <c r="Z327" s="269">
        <v>0</v>
      </c>
      <c r="AA327" s="269">
        <v>0</v>
      </c>
      <c r="AB327" s="269">
        <v>0</v>
      </c>
      <c r="AC327" s="269">
        <v>0</v>
      </c>
      <c r="AD327" s="269">
        <v>0</v>
      </c>
      <c r="AE327" s="269">
        <v>0</v>
      </c>
      <c r="AF327" s="269">
        <v>0</v>
      </c>
      <c r="AG327" s="269">
        <v>496.19112999999999</v>
      </c>
      <c r="AH327" s="269">
        <v>496.19112999999999</v>
      </c>
      <c r="AI327" s="269">
        <v>0</v>
      </c>
      <c r="AJ327" s="269">
        <v>0</v>
      </c>
      <c r="AK327" s="269">
        <v>0</v>
      </c>
      <c r="AL327" s="269">
        <v>0</v>
      </c>
      <c r="AM327" s="269">
        <v>496.19112999999999</v>
      </c>
      <c r="AN327" s="269">
        <v>0</v>
      </c>
      <c r="AO327" s="269">
        <v>0</v>
      </c>
      <c r="AP327" s="269">
        <v>0</v>
      </c>
      <c r="AQ327" s="269">
        <v>0</v>
      </c>
      <c r="AR327" s="269">
        <v>496.19112999999999</v>
      </c>
      <c r="AS327" s="269">
        <v>496.19112999999999</v>
      </c>
      <c r="AT327" s="269">
        <v>0</v>
      </c>
      <c r="AU327" s="269">
        <v>496.19112999999999</v>
      </c>
      <c r="AV327" s="269">
        <v>496.19112999999999</v>
      </c>
      <c r="AW327" s="269">
        <v>0</v>
      </c>
      <c r="AX327" s="269">
        <v>0</v>
      </c>
      <c r="AY327" s="269">
        <v>0</v>
      </c>
      <c r="AZ327" s="269">
        <v>0</v>
      </c>
      <c r="BA327" s="269">
        <v>496.19112999999999</v>
      </c>
      <c r="BB327" s="269">
        <v>383.80887000000001</v>
      </c>
      <c r="BC327" s="269">
        <v>0</v>
      </c>
      <c r="BD327" s="39"/>
      <c r="BE327" s="493">
        <f t="shared" si="560"/>
        <v>145.11126366666667</v>
      </c>
      <c r="BF327" s="494">
        <f t="shared" si="561"/>
        <v>155.47635392857143</v>
      </c>
      <c r="BG327" s="273">
        <f t="shared" si="558"/>
        <v>4353.3379100000002</v>
      </c>
      <c r="BH327" s="273">
        <v>0</v>
      </c>
      <c r="BI327" s="274">
        <f t="shared" si="562"/>
        <v>0</v>
      </c>
      <c r="BJ327" s="275">
        <f t="shared" si="563"/>
        <v>4353.3379100000002</v>
      </c>
      <c r="CG327" s="192"/>
      <c r="CH327" s="198">
        <v>7</v>
      </c>
      <c r="CI327" s="199">
        <f t="shared" si="564"/>
        <v>-90433.406181950806</v>
      </c>
      <c r="CJ327" s="199">
        <f t="shared" si="565"/>
        <v>-88980.811521424024</v>
      </c>
      <c r="CK327" s="199">
        <f t="shared" si="566"/>
        <v>-89678.97645683134</v>
      </c>
      <c r="CL327" s="199">
        <f t="shared" si="567"/>
        <v>-89537.381796304573</v>
      </c>
      <c r="CM327" s="199">
        <f t="shared" si="568"/>
        <v>-90269.787135777806</v>
      </c>
      <c r="CN327" s="199">
        <f t="shared" si="569"/>
        <v>-90128.192475251039</v>
      </c>
      <c r="CO327" s="199">
        <f t="shared" si="570"/>
        <v>-90423.597814724271</v>
      </c>
      <c r="CP327" s="199">
        <f t="shared" si="571"/>
        <v>-91491.185784457644</v>
      </c>
      <c r="CQ327" s="199">
        <f t="shared" si="572"/>
        <v>-92191.68232189276</v>
      </c>
      <c r="CR327" s="199">
        <f t="shared" si="573"/>
        <v>-91335.499746429414</v>
      </c>
      <c r="CS327" s="199">
        <f t="shared" si="574"/>
        <v>-92624.086904081283</v>
      </c>
      <c r="CT327" s="199">
        <f t="shared" si="575"/>
        <v>-91630.905085902647</v>
      </c>
      <c r="CU327" s="199">
        <f t="shared" si="576"/>
        <v>-91926.310425375879</v>
      </c>
      <c r="CV327" s="199">
        <f t="shared" si="577"/>
        <v>-93020.708188864082</v>
      </c>
      <c r="CW327" s="199">
        <f t="shared" si="578"/>
        <v>-92799.818885627959</v>
      </c>
      <c r="CX327" s="199">
        <f t="shared" si="579"/>
        <v>-94660.683396990164</v>
      </c>
      <c r="CY327" s="199">
        <f t="shared" si="580"/>
        <v>-93406.195236235013</v>
      </c>
      <c r="CZ327" s="199">
        <f t="shared" si="581"/>
        <v>-93782.933747093513</v>
      </c>
      <c r="DA327" s="199">
        <f t="shared" si="582"/>
        <v>-95170.744957117233</v>
      </c>
      <c r="DB327" s="199">
        <f t="shared" si="583"/>
        <v>-95924.223673757297</v>
      </c>
      <c r="DC327" s="199">
        <f t="shared" si="584"/>
        <v>-95223.778905175321</v>
      </c>
      <c r="DD327" s="199">
        <f t="shared" si="585"/>
        <v>-96272.522962140691</v>
      </c>
      <c r="DE327" s="199">
        <f t="shared" si="586"/>
        <v>-97003.779984092456</v>
      </c>
      <c r="DF327" s="199">
        <f t="shared" si="587"/>
        <v>-96072.68101225546</v>
      </c>
      <c r="DG327" s="199">
        <f t="shared" si="588"/>
        <v>-97000.294035710845</v>
      </c>
      <c r="DH327" s="199">
        <f t="shared" si="589"/>
        <v>-97350.574460095144</v>
      </c>
      <c r="DI327" s="199">
        <f t="shared" si="590"/>
        <v>-97013.772115586224</v>
      </c>
      <c r="DJ327" s="199">
        <f t="shared" si="591"/>
        <v>-97884.735518221409</v>
      </c>
      <c r="DK327" s="199">
        <f t="shared" si="592"/>
        <v>-98255.639017145615</v>
      </c>
      <c r="DL327" s="199">
        <f t="shared" si="593"/>
        <v>-98876.976445635315</v>
      </c>
      <c r="DM327" s="188"/>
      <c r="DN327" s="180"/>
    </row>
    <row r="328" spans="24:118" ht="15.4" x14ac:dyDescent="0.45">
      <c r="X328" s="246"/>
      <c r="Y328" s="268">
        <v>8</v>
      </c>
      <c r="Z328" s="269">
        <v>0</v>
      </c>
      <c r="AA328" s="269">
        <v>0</v>
      </c>
      <c r="AB328" s="269">
        <v>0</v>
      </c>
      <c r="AC328" s="269">
        <v>0</v>
      </c>
      <c r="AD328" s="269">
        <v>0</v>
      </c>
      <c r="AE328" s="269">
        <v>0</v>
      </c>
      <c r="AF328" s="269">
        <v>0</v>
      </c>
      <c r="AG328" s="269">
        <v>496.19112999999999</v>
      </c>
      <c r="AH328" s="269">
        <v>496.19112999999999</v>
      </c>
      <c r="AI328" s="269">
        <v>0</v>
      </c>
      <c r="AJ328" s="269">
        <v>0</v>
      </c>
      <c r="AK328" s="269">
        <v>0</v>
      </c>
      <c r="AL328" s="269">
        <v>411.19112999999999</v>
      </c>
      <c r="AM328" s="269">
        <v>411.19112999999999</v>
      </c>
      <c r="AN328" s="269">
        <v>0</v>
      </c>
      <c r="AO328" s="269">
        <v>496.19112999999999</v>
      </c>
      <c r="AP328" s="269">
        <v>496.19112999999999</v>
      </c>
      <c r="AQ328" s="269">
        <v>496.19112999999999</v>
      </c>
      <c r="AR328" s="269">
        <v>496.19112999999999</v>
      </c>
      <c r="AS328" s="269">
        <v>411.19112999999999</v>
      </c>
      <c r="AT328" s="269">
        <v>0</v>
      </c>
      <c r="AU328" s="269">
        <v>0</v>
      </c>
      <c r="AV328" s="269">
        <v>0</v>
      </c>
      <c r="AW328" s="269">
        <v>0</v>
      </c>
      <c r="AX328" s="269">
        <v>363.45221750000002</v>
      </c>
      <c r="AY328" s="269">
        <v>0</v>
      </c>
      <c r="AZ328" s="269">
        <v>0</v>
      </c>
      <c r="BA328" s="269">
        <v>411.19112999999999</v>
      </c>
      <c r="BB328" s="269">
        <v>496.19112999999999</v>
      </c>
      <c r="BC328" s="269">
        <v>0</v>
      </c>
      <c r="BD328" s="39"/>
      <c r="BE328" s="493">
        <f t="shared" si="560"/>
        <v>182.71848825000004</v>
      </c>
      <c r="BF328" s="494">
        <f t="shared" si="561"/>
        <v>195.76980883928576</v>
      </c>
      <c r="BG328" s="273">
        <f t="shared" ref="BG328:BG343" si="594">(SUMIF($Z$320:$BD$320,"Sat",$Z328:$BD328)+SUMIF($Z$320:$BD$320,"Sun",$Z328:$BD328))</f>
        <v>1814.7645199999999</v>
      </c>
      <c r="BH328" s="273">
        <f t="shared" ref="BH328:BH343" si="595">(SUM($Z328:$BD328)-(SUMIF($Z$320:$BD$320,"Sat",$Z328:$BD328)+SUMIF($Z$320:$BD$320,"Sun",$Z328:$BD328)))</f>
        <v>3666.7901275000013</v>
      </c>
      <c r="BI328" s="274">
        <f t="shared" si="562"/>
        <v>0</v>
      </c>
      <c r="BJ328" s="275">
        <f t="shared" si="563"/>
        <v>5481.554647500001</v>
      </c>
      <c r="CG328" s="192"/>
      <c r="CH328" s="198">
        <v>8</v>
      </c>
      <c r="CI328" s="199">
        <f t="shared" si="564"/>
        <v>-90433.406181950806</v>
      </c>
      <c r="CJ328" s="199">
        <f t="shared" si="565"/>
        <v>-88980.811521424024</v>
      </c>
      <c r="CK328" s="199">
        <f t="shared" si="566"/>
        <v>-89678.97645683134</v>
      </c>
      <c r="CL328" s="199">
        <f t="shared" si="567"/>
        <v>-89537.381796304573</v>
      </c>
      <c r="CM328" s="199">
        <f t="shared" si="568"/>
        <v>-90269.787135777806</v>
      </c>
      <c r="CN328" s="199">
        <f t="shared" si="569"/>
        <v>-90128.192475251039</v>
      </c>
      <c r="CO328" s="199">
        <f t="shared" si="570"/>
        <v>-90423.597814724271</v>
      </c>
      <c r="CP328" s="199">
        <f t="shared" si="571"/>
        <v>-92058.910189491973</v>
      </c>
      <c r="CQ328" s="199">
        <f t="shared" si="572"/>
        <v>-92759.406726927089</v>
      </c>
      <c r="CR328" s="199">
        <f t="shared" si="573"/>
        <v>-91335.499746429414</v>
      </c>
      <c r="CS328" s="199">
        <f t="shared" si="574"/>
        <v>-92624.086904081283</v>
      </c>
      <c r="CT328" s="199">
        <f t="shared" si="575"/>
        <v>-91630.905085902647</v>
      </c>
      <c r="CU328" s="199">
        <f t="shared" si="576"/>
        <v>-92396.780825833543</v>
      </c>
      <c r="CV328" s="199">
        <f t="shared" si="577"/>
        <v>-93491.178589321746</v>
      </c>
      <c r="CW328" s="199">
        <f t="shared" si="578"/>
        <v>-92799.818885627959</v>
      </c>
      <c r="CX328" s="199">
        <f t="shared" si="579"/>
        <v>-95228.407802024492</v>
      </c>
      <c r="CY328" s="199">
        <f t="shared" si="580"/>
        <v>-93973.919641269342</v>
      </c>
      <c r="CZ328" s="199">
        <f t="shared" si="581"/>
        <v>-94350.658152127842</v>
      </c>
      <c r="DA328" s="199">
        <f t="shared" si="582"/>
        <v>-95738.469362151562</v>
      </c>
      <c r="DB328" s="199">
        <f t="shared" si="583"/>
        <v>-96394.69407421496</v>
      </c>
      <c r="DC328" s="199">
        <f t="shared" si="584"/>
        <v>-95223.778905175321</v>
      </c>
      <c r="DD328" s="199">
        <f t="shared" si="585"/>
        <v>-96272.522962140691</v>
      </c>
      <c r="DE328" s="199">
        <f t="shared" si="586"/>
        <v>-97003.779984092456</v>
      </c>
      <c r="DF328" s="199">
        <f t="shared" si="587"/>
        <v>-96072.68101225546</v>
      </c>
      <c r="DG328" s="199">
        <f t="shared" si="588"/>
        <v>-97416.143254818395</v>
      </c>
      <c r="DH328" s="199">
        <f t="shared" si="589"/>
        <v>-97350.574460095144</v>
      </c>
      <c r="DI328" s="199">
        <f t="shared" si="590"/>
        <v>-97013.772115586224</v>
      </c>
      <c r="DJ328" s="199">
        <f t="shared" si="591"/>
        <v>-98355.205918679072</v>
      </c>
      <c r="DK328" s="199">
        <f t="shared" si="592"/>
        <v>-98823.363422179944</v>
      </c>
      <c r="DL328" s="199">
        <f t="shared" si="593"/>
        <v>-98876.976445635315</v>
      </c>
      <c r="DM328" s="188"/>
      <c r="DN328" s="180"/>
    </row>
    <row r="329" spans="24:118" ht="15.4" x14ac:dyDescent="0.45">
      <c r="X329" s="246"/>
      <c r="Y329" s="268">
        <v>9</v>
      </c>
      <c r="Z329" s="269">
        <v>0</v>
      </c>
      <c r="AA329" s="269">
        <v>0</v>
      </c>
      <c r="AB329" s="269">
        <v>0</v>
      </c>
      <c r="AC329" s="269">
        <v>0</v>
      </c>
      <c r="AD329" s="269">
        <v>0</v>
      </c>
      <c r="AE329" s="269">
        <v>0</v>
      </c>
      <c r="AF329" s="269">
        <v>0</v>
      </c>
      <c r="AG329" s="269">
        <v>0</v>
      </c>
      <c r="AH329" s="269">
        <v>0</v>
      </c>
      <c r="AI329" s="269">
        <v>0</v>
      </c>
      <c r="AJ329" s="269">
        <v>0</v>
      </c>
      <c r="AK329" s="269">
        <v>0</v>
      </c>
      <c r="AL329" s="269">
        <v>57.617739999999998</v>
      </c>
      <c r="AM329" s="269">
        <v>0</v>
      </c>
      <c r="AN329" s="269">
        <v>0</v>
      </c>
      <c r="AO329" s="269">
        <v>0</v>
      </c>
      <c r="AP329" s="269">
        <v>0</v>
      </c>
      <c r="AQ329" s="269">
        <v>412.61774000000003</v>
      </c>
      <c r="AR329" s="269">
        <v>0</v>
      </c>
      <c r="AS329" s="269">
        <v>411.19112999999999</v>
      </c>
      <c r="AT329" s="269">
        <v>0</v>
      </c>
      <c r="AU329" s="269">
        <v>0</v>
      </c>
      <c r="AV329" s="269">
        <v>0</v>
      </c>
      <c r="AW329" s="269">
        <v>0</v>
      </c>
      <c r="AX329" s="269">
        <v>0</v>
      </c>
      <c r="AY329" s="269">
        <v>0</v>
      </c>
      <c r="AZ329" s="269">
        <v>0</v>
      </c>
      <c r="BA329" s="269">
        <v>0</v>
      </c>
      <c r="BB329" s="269">
        <v>0</v>
      </c>
      <c r="BC329" s="269">
        <v>0</v>
      </c>
      <c r="BD329" s="39"/>
      <c r="BE329" s="493">
        <f t="shared" si="560"/>
        <v>29.380886999999998</v>
      </c>
      <c r="BF329" s="494">
        <f t="shared" si="561"/>
        <v>31.479521785714287</v>
      </c>
      <c r="BG329" s="273">
        <f t="shared" si="594"/>
        <v>0</v>
      </c>
      <c r="BH329" s="273">
        <f t="shared" si="595"/>
        <v>881.42660999999998</v>
      </c>
      <c r="BI329" s="274">
        <f t="shared" si="562"/>
        <v>0</v>
      </c>
      <c r="BJ329" s="275">
        <f t="shared" si="563"/>
        <v>881.42660999999998</v>
      </c>
      <c r="CG329" s="192"/>
      <c r="CH329" s="198">
        <v>9</v>
      </c>
      <c r="CI329" s="199">
        <f t="shared" si="564"/>
        <v>-90433.406181950806</v>
      </c>
      <c r="CJ329" s="199">
        <f t="shared" si="565"/>
        <v>-88980.811521424024</v>
      </c>
      <c r="CK329" s="199">
        <f t="shared" si="566"/>
        <v>-89678.97645683134</v>
      </c>
      <c r="CL329" s="199">
        <f t="shared" si="567"/>
        <v>-89537.381796304573</v>
      </c>
      <c r="CM329" s="199">
        <f t="shared" si="568"/>
        <v>-90269.787135777806</v>
      </c>
      <c r="CN329" s="199">
        <f t="shared" si="569"/>
        <v>-90128.192475251039</v>
      </c>
      <c r="CO329" s="199">
        <f t="shared" si="570"/>
        <v>-90423.597814724271</v>
      </c>
      <c r="CP329" s="199">
        <f t="shared" si="571"/>
        <v>-92058.910189491973</v>
      </c>
      <c r="CQ329" s="199">
        <f t="shared" si="572"/>
        <v>-92759.406726927089</v>
      </c>
      <c r="CR329" s="199">
        <f t="shared" si="573"/>
        <v>-91335.499746429414</v>
      </c>
      <c r="CS329" s="199">
        <f t="shared" si="574"/>
        <v>-92624.086904081283</v>
      </c>
      <c r="CT329" s="199">
        <f t="shared" si="575"/>
        <v>-91630.905085902647</v>
      </c>
      <c r="CU329" s="199">
        <f t="shared" si="576"/>
        <v>-92462.70501347656</v>
      </c>
      <c r="CV329" s="199">
        <f t="shared" si="577"/>
        <v>-93491.178589321746</v>
      </c>
      <c r="CW329" s="199">
        <f t="shared" si="578"/>
        <v>-92799.818885627959</v>
      </c>
      <c r="CX329" s="199">
        <f t="shared" si="579"/>
        <v>-95228.407802024492</v>
      </c>
      <c r="CY329" s="199">
        <f t="shared" si="580"/>
        <v>-93973.919641269342</v>
      </c>
      <c r="CZ329" s="199">
        <f t="shared" si="581"/>
        <v>-94822.76082947338</v>
      </c>
      <c r="DA329" s="199">
        <f t="shared" si="582"/>
        <v>-95738.469362151562</v>
      </c>
      <c r="DB329" s="199">
        <f t="shared" si="583"/>
        <v>-96865.164474672623</v>
      </c>
      <c r="DC329" s="199">
        <f t="shared" si="584"/>
        <v>-95223.778905175321</v>
      </c>
      <c r="DD329" s="199">
        <f t="shared" si="585"/>
        <v>-96272.522962140691</v>
      </c>
      <c r="DE329" s="199">
        <f t="shared" si="586"/>
        <v>-97003.779984092456</v>
      </c>
      <c r="DF329" s="199">
        <f t="shared" si="587"/>
        <v>-96072.68101225546</v>
      </c>
      <c r="DG329" s="199">
        <f t="shared" si="588"/>
        <v>-97416.143254818395</v>
      </c>
      <c r="DH329" s="199">
        <f t="shared" si="589"/>
        <v>-97350.574460095144</v>
      </c>
      <c r="DI329" s="199">
        <f t="shared" si="590"/>
        <v>-97013.772115586224</v>
      </c>
      <c r="DJ329" s="199">
        <f t="shared" si="591"/>
        <v>-98355.205918679072</v>
      </c>
      <c r="DK329" s="199">
        <f t="shared" si="592"/>
        <v>-98823.363422179944</v>
      </c>
      <c r="DL329" s="199">
        <f t="shared" si="593"/>
        <v>-98876.976445635315</v>
      </c>
      <c r="DM329" s="188"/>
      <c r="DN329" s="180"/>
    </row>
    <row r="330" spans="24:118" ht="15.4" x14ac:dyDescent="0.45">
      <c r="X330" s="246"/>
      <c r="Y330" s="268">
        <v>10</v>
      </c>
      <c r="Z330" s="269">
        <v>0</v>
      </c>
      <c r="AA330" s="269">
        <v>0</v>
      </c>
      <c r="AB330" s="269">
        <v>0</v>
      </c>
      <c r="AC330" s="269">
        <v>0</v>
      </c>
      <c r="AD330" s="269">
        <v>0</v>
      </c>
      <c r="AE330" s="269">
        <v>0</v>
      </c>
      <c r="AF330" s="269">
        <v>0</v>
      </c>
      <c r="AG330" s="269">
        <v>-500</v>
      </c>
      <c r="AH330" s="269">
        <v>-63.853556820000001</v>
      </c>
      <c r="AI330" s="269">
        <v>0</v>
      </c>
      <c r="AJ330" s="269">
        <v>0</v>
      </c>
      <c r="AK330" s="269">
        <v>0</v>
      </c>
      <c r="AL330" s="269">
        <v>411.19112999999999</v>
      </c>
      <c r="AM330" s="269">
        <v>0</v>
      </c>
      <c r="AN330" s="269">
        <v>0</v>
      </c>
      <c r="AO330" s="269">
        <v>-500</v>
      </c>
      <c r="AP330" s="269">
        <v>0</v>
      </c>
      <c r="AQ330" s="269">
        <v>411.19112999999999</v>
      </c>
      <c r="AR330" s="269">
        <v>-500</v>
      </c>
      <c r="AS330" s="269">
        <v>0</v>
      </c>
      <c r="AT330" s="269">
        <v>411.19112999999999</v>
      </c>
      <c r="AU330" s="269">
        <v>-500</v>
      </c>
      <c r="AV330" s="269">
        <v>0</v>
      </c>
      <c r="AW330" s="269">
        <v>0</v>
      </c>
      <c r="AX330" s="269">
        <v>0</v>
      </c>
      <c r="AY330" s="269">
        <v>-500</v>
      </c>
      <c r="AZ330" s="269">
        <v>0</v>
      </c>
      <c r="BA330" s="269">
        <v>-500</v>
      </c>
      <c r="BB330" s="269">
        <v>-500</v>
      </c>
      <c r="BC330" s="269">
        <v>-223.34975284000001</v>
      </c>
      <c r="BD330" s="39"/>
      <c r="BE330" s="493">
        <f t="shared" si="560"/>
        <v>-85.120997321999994</v>
      </c>
      <c r="BF330" s="494">
        <f t="shared" si="561"/>
        <v>-91.201068559285702</v>
      </c>
      <c r="BG330" s="273">
        <f t="shared" si="594"/>
        <v>-1588.8088700000001</v>
      </c>
      <c r="BH330" s="273">
        <f t="shared" si="595"/>
        <v>-964.82104965999974</v>
      </c>
      <c r="BI330" s="274">
        <f t="shared" si="562"/>
        <v>-3787.2033096599998</v>
      </c>
      <c r="BJ330" s="275">
        <f t="shared" si="563"/>
        <v>1233.57339</v>
      </c>
      <c r="CG330" s="192"/>
      <c r="CH330" s="198">
        <v>10</v>
      </c>
      <c r="CI330" s="199">
        <f t="shared" si="564"/>
        <v>-90433.406181950806</v>
      </c>
      <c r="CJ330" s="199">
        <f t="shared" si="565"/>
        <v>-88980.811521424024</v>
      </c>
      <c r="CK330" s="199">
        <f t="shared" si="566"/>
        <v>-89678.97645683134</v>
      </c>
      <c r="CL330" s="199">
        <f t="shared" si="567"/>
        <v>-89537.381796304573</v>
      </c>
      <c r="CM330" s="199">
        <f t="shared" si="568"/>
        <v>-90269.787135777806</v>
      </c>
      <c r="CN330" s="199">
        <f t="shared" si="569"/>
        <v>-90128.192475251039</v>
      </c>
      <c r="CO330" s="199">
        <f t="shared" si="570"/>
        <v>-90423.597814724271</v>
      </c>
      <c r="CP330" s="199">
        <f t="shared" si="571"/>
        <v>-91621.910189491973</v>
      </c>
      <c r="CQ330" s="199">
        <f t="shared" si="572"/>
        <v>-92703.59871826641</v>
      </c>
      <c r="CR330" s="199">
        <f t="shared" si="573"/>
        <v>-91335.499746429414</v>
      </c>
      <c r="CS330" s="199">
        <f t="shared" si="574"/>
        <v>-92624.086904081283</v>
      </c>
      <c r="CT330" s="199">
        <f t="shared" si="575"/>
        <v>-91630.905085902647</v>
      </c>
      <c r="CU330" s="199">
        <f t="shared" si="576"/>
        <v>-92933.175413934223</v>
      </c>
      <c r="CV330" s="199">
        <f t="shared" si="577"/>
        <v>-93491.178589321746</v>
      </c>
      <c r="CW330" s="199">
        <f t="shared" si="578"/>
        <v>-92799.818885627959</v>
      </c>
      <c r="CX330" s="199">
        <f t="shared" si="579"/>
        <v>-94791.407802024492</v>
      </c>
      <c r="CY330" s="199">
        <f t="shared" si="580"/>
        <v>-93973.919641269342</v>
      </c>
      <c r="CZ330" s="199">
        <f t="shared" si="581"/>
        <v>-95293.231229931043</v>
      </c>
      <c r="DA330" s="199">
        <f t="shared" si="582"/>
        <v>-95301.469362151562</v>
      </c>
      <c r="DB330" s="199">
        <f t="shared" si="583"/>
        <v>-96865.164474672623</v>
      </c>
      <c r="DC330" s="199">
        <f t="shared" si="584"/>
        <v>-95694.249305632984</v>
      </c>
      <c r="DD330" s="199">
        <f t="shared" si="585"/>
        <v>-95835.522962140691</v>
      </c>
      <c r="DE330" s="199">
        <f t="shared" si="586"/>
        <v>-97003.779984092456</v>
      </c>
      <c r="DF330" s="199">
        <f t="shared" si="587"/>
        <v>-96072.68101225546</v>
      </c>
      <c r="DG330" s="199">
        <f t="shared" si="588"/>
        <v>-97416.143254818395</v>
      </c>
      <c r="DH330" s="199">
        <f t="shared" si="589"/>
        <v>-96913.574460095144</v>
      </c>
      <c r="DI330" s="199">
        <f t="shared" si="590"/>
        <v>-97013.772115586224</v>
      </c>
      <c r="DJ330" s="199">
        <f t="shared" si="591"/>
        <v>-97918.205918679072</v>
      </c>
      <c r="DK330" s="199">
        <f t="shared" si="592"/>
        <v>-98386.363422179944</v>
      </c>
      <c r="DL330" s="199">
        <f t="shared" si="593"/>
        <v>-98681.768761653162</v>
      </c>
      <c r="DM330" s="188"/>
      <c r="DN330" s="180"/>
    </row>
    <row r="331" spans="24:118" ht="15.4" x14ac:dyDescent="0.45">
      <c r="X331" s="246"/>
      <c r="Y331" s="268">
        <v>11</v>
      </c>
      <c r="Z331" s="269">
        <v>-500</v>
      </c>
      <c r="AA331" s="269">
        <v>0</v>
      </c>
      <c r="AB331" s="269">
        <v>-500</v>
      </c>
      <c r="AC331" s="269">
        <v>0</v>
      </c>
      <c r="AD331" s="269">
        <v>-500</v>
      </c>
      <c r="AE331" s="269">
        <v>0</v>
      </c>
      <c r="AF331" s="269">
        <v>0</v>
      </c>
      <c r="AG331" s="269">
        <v>0</v>
      </c>
      <c r="AH331" s="269">
        <v>-500</v>
      </c>
      <c r="AI331" s="269">
        <v>0</v>
      </c>
      <c r="AJ331" s="269">
        <v>0</v>
      </c>
      <c r="AK331" s="269">
        <v>0</v>
      </c>
      <c r="AL331" s="269">
        <v>0</v>
      </c>
      <c r="AM331" s="269">
        <v>-500</v>
      </c>
      <c r="AN331" s="269">
        <v>496.19112999999999</v>
      </c>
      <c r="AO331" s="269">
        <v>0</v>
      </c>
      <c r="AP331" s="269">
        <v>-63.853556820000001</v>
      </c>
      <c r="AQ331" s="269">
        <v>0</v>
      </c>
      <c r="AR331" s="269">
        <v>-500</v>
      </c>
      <c r="AS331" s="269">
        <v>-500</v>
      </c>
      <c r="AT331" s="269">
        <v>28.808869999999999</v>
      </c>
      <c r="AU331" s="269">
        <v>0</v>
      </c>
      <c r="AV331" s="269">
        <v>0</v>
      </c>
      <c r="AW331" s="269">
        <v>0</v>
      </c>
      <c r="AX331" s="269">
        <v>-500</v>
      </c>
      <c r="AY331" s="269">
        <v>0</v>
      </c>
      <c r="AZ331" s="269">
        <v>0</v>
      </c>
      <c r="BA331" s="269">
        <v>411.19112999999999</v>
      </c>
      <c r="BB331" s="269">
        <v>-500</v>
      </c>
      <c r="BC331" s="269">
        <v>0</v>
      </c>
      <c r="BD331" s="39"/>
      <c r="BE331" s="493">
        <f t="shared" si="560"/>
        <v>-120.922080894</v>
      </c>
      <c r="BF331" s="494">
        <f t="shared" si="561"/>
        <v>-111.70222952928573</v>
      </c>
      <c r="BG331" s="273">
        <f t="shared" si="594"/>
        <v>-563.80887000000007</v>
      </c>
      <c r="BH331" s="273">
        <f t="shared" si="595"/>
        <v>-3063.8535568200004</v>
      </c>
      <c r="BI331" s="274">
        <f t="shared" si="562"/>
        <v>-4563.8535568200004</v>
      </c>
      <c r="BJ331" s="275">
        <f t="shared" si="563"/>
        <v>936.19112999999993</v>
      </c>
      <c r="CG331" s="192"/>
      <c r="CH331" s="198">
        <v>11</v>
      </c>
      <c r="CI331" s="199">
        <f t="shared" si="564"/>
        <v>-89996.406181950806</v>
      </c>
      <c r="CJ331" s="199">
        <f t="shared" si="565"/>
        <v>-88980.811521424024</v>
      </c>
      <c r="CK331" s="199">
        <f t="shared" si="566"/>
        <v>-89241.97645683134</v>
      </c>
      <c r="CL331" s="199">
        <f t="shared" si="567"/>
        <v>-89537.381796304573</v>
      </c>
      <c r="CM331" s="199">
        <f t="shared" si="568"/>
        <v>-89832.787135777806</v>
      </c>
      <c r="CN331" s="199">
        <f t="shared" si="569"/>
        <v>-90128.192475251039</v>
      </c>
      <c r="CO331" s="199">
        <f t="shared" si="570"/>
        <v>-90423.597814724271</v>
      </c>
      <c r="CP331" s="199">
        <f t="shared" si="571"/>
        <v>-91621.910189491973</v>
      </c>
      <c r="CQ331" s="199">
        <f t="shared" si="572"/>
        <v>-92266.59871826641</v>
      </c>
      <c r="CR331" s="199">
        <f t="shared" si="573"/>
        <v>-91335.499746429414</v>
      </c>
      <c r="CS331" s="199">
        <f t="shared" si="574"/>
        <v>-92624.086904081283</v>
      </c>
      <c r="CT331" s="199">
        <f t="shared" si="575"/>
        <v>-91630.905085902647</v>
      </c>
      <c r="CU331" s="199">
        <f t="shared" si="576"/>
        <v>-92933.175413934223</v>
      </c>
      <c r="CV331" s="199">
        <f t="shared" si="577"/>
        <v>-93054.178589321746</v>
      </c>
      <c r="CW331" s="199">
        <f t="shared" si="578"/>
        <v>-93367.543290662288</v>
      </c>
      <c r="CX331" s="199">
        <f t="shared" si="579"/>
        <v>-94791.407802024492</v>
      </c>
      <c r="CY331" s="199">
        <f t="shared" si="580"/>
        <v>-93918.111632608663</v>
      </c>
      <c r="CZ331" s="199">
        <f t="shared" si="581"/>
        <v>-95293.231229931043</v>
      </c>
      <c r="DA331" s="199">
        <f t="shared" si="582"/>
        <v>-94864.469362151562</v>
      </c>
      <c r="DB331" s="199">
        <f t="shared" si="583"/>
        <v>-96428.164474672623</v>
      </c>
      <c r="DC331" s="199">
        <f t="shared" si="584"/>
        <v>-95727.211399454492</v>
      </c>
      <c r="DD331" s="199">
        <f t="shared" si="585"/>
        <v>-95835.522962140691</v>
      </c>
      <c r="DE331" s="199">
        <f t="shared" si="586"/>
        <v>-97003.779984092456</v>
      </c>
      <c r="DF331" s="199">
        <f t="shared" si="587"/>
        <v>-96072.68101225546</v>
      </c>
      <c r="DG331" s="199">
        <f t="shared" si="588"/>
        <v>-96979.143254818395</v>
      </c>
      <c r="DH331" s="199">
        <f t="shared" si="589"/>
        <v>-96913.574460095144</v>
      </c>
      <c r="DI331" s="199">
        <f t="shared" si="590"/>
        <v>-97013.772115586224</v>
      </c>
      <c r="DJ331" s="199">
        <f t="shared" si="591"/>
        <v>-98388.676319136735</v>
      </c>
      <c r="DK331" s="199">
        <f t="shared" si="592"/>
        <v>-97949.363422179944</v>
      </c>
      <c r="DL331" s="199">
        <f t="shared" si="593"/>
        <v>-98681.768761653162</v>
      </c>
      <c r="DM331" s="188"/>
      <c r="DN331" s="180"/>
    </row>
    <row r="332" spans="24:118" ht="15.4" x14ac:dyDescent="0.45">
      <c r="X332" s="246"/>
      <c r="Y332" s="268">
        <v>12</v>
      </c>
      <c r="Z332" s="269">
        <v>-500</v>
      </c>
      <c r="AA332" s="269">
        <v>0</v>
      </c>
      <c r="AB332" s="269">
        <v>0</v>
      </c>
      <c r="AC332" s="269">
        <v>0</v>
      </c>
      <c r="AD332" s="269">
        <v>0</v>
      </c>
      <c r="AE332" s="269">
        <v>0</v>
      </c>
      <c r="AF332" s="269">
        <v>0</v>
      </c>
      <c r="AG332" s="269">
        <v>0</v>
      </c>
      <c r="AH332" s="269">
        <v>-500</v>
      </c>
      <c r="AI332" s="269">
        <v>0</v>
      </c>
      <c r="AJ332" s="269">
        <v>0</v>
      </c>
      <c r="AK332" s="269">
        <v>0</v>
      </c>
      <c r="AL332" s="269">
        <v>-500</v>
      </c>
      <c r="AM332" s="269">
        <v>-136.36363635999999</v>
      </c>
      <c r="AN332" s="269">
        <v>0</v>
      </c>
      <c r="AO332" s="269">
        <v>-500</v>
      </c>
      <c r="AP332" s="269">
        <v>0</v>
      </c>
      <c r="AQ332" s="269">
        <v>0</v>
      </c>
      <c r="AR332" s="269">
        <v>-500</v>
      </c>
      <c r="AS332" s="269">
        <v>-500</v>
      </c>
      <c r="AT332" s="269">
        <v>0</v>
      </c>
      <c r="AU332" s="269">
        <v>0</v>
      </c>
      <c r="AV332" s="269">
        <v>0</v>
      </c>
      <c r="AW332" s="269">
        <v>0</v>
      </c>
      <c r="AX332" s="269">
        <v>-136.36363635999999</v>
      </c>
      <c r="AY332" s="269">
        <v>-223.34975284000001</v>
      </c>
      <c r="AZ332" s="269">
        <v>0</v>
      </c>
      <c r="BA332" s="269">
        <v>0</v>
      </c>
      <c r="BB332" s="269">
        <v>0</v>
      </c>
      <c r="BC332" s="269">
        <v>0</v>
      </c>
      <c r="BD332" s="39"/>
      <c r="BE332" s="493">
        <f t="shared" si="560"/>
        <v>-116.53590085199998</v>
      </c>
      <c r="BF332" s="494">
        <f t="shared" si="561"/>
        <v>-107.00275091285712</v>
      </c>
      <c r="BG332" s="273">
        <f t="shared" si="594"/>
        <v>-636.36363635999999</v>
      </c>
      <c r="BH332" s="273">
        <f t="shared" si="595"/>
        <v>-2859.7133891999997</v>
      </c>
      <c r="BI332" s="274">
        <f t="shared" si="562"/>
        <v>-3496.0770255599996</v>
      </c>
      <c r="BJ332" s="275">
        <f t="shared" si="563"/>
        <v>0</v>
      </c>
      <c r="CG332" s="192"/>
      <c r="CH332" s="198">
        <v>12</v>
      </c>
      <c r="CI332" s="199">
        <f t="shared" si="564"/>
        <v>-89559.406181950806</v>
      </c>
      <c r="CJ332" s="199">
        <f t="shared" si="565"/>
        <v>-88980.811521424024</v>
      </c>
      <c r="CK332" s="199">
        <f t="shared" si="566"/>
        <v>-89241.97645683134</v>
      </c>
      <c r="CL332" s="199">
        <f t="shared" si="567"/>
        <v>-89537.381796304573</v>
      </c>
      <c r="CM332" s="199">
        <f t="shared" si="568"/>
        <v>-89832.787135777806</v>
      </c>
      <c r="CN332" s="199">
        <f t="shared" si="569"/>
        <v>-90128.192475251039</v>
      </c>
      <c r="CO332" s="199">
        <f t="shared" si="570"/>
        <v>-90423.597814724271</v>
      </c>
      <c r="CP332" s="199">
        <f t="shared" si="571"/>
        <v>-91621.910189491973</v>
      </c>
      <c r="CQ332" s="199">
        <f t="shared" si="572"/>
        <v>-91829.59871826641</v>
      </c>
      <c r="CR332" s="199">
        <f t="shared" si="573"/>
        <v>-91335.499746429414</v>
      </c>
      <c r="CS332" s="199">
        <f t="shared" si="574"/>
        <v>-92624.086904081283</v>
      </c>
      <c r="CT332" s="199">
        <f t="shared" si="575"/>
        <v>-91630.905085902647</v>
      </c>
      <c r="CU332" s="199">
        <f t="shared" si="576"/>
        <v>-92496.175413934223</v>
      </c>
      <c r="CV332" s="199">
        <f t="shared" si="577"/>
        <v>-92934.996771143109</v>
      </c>
      <c r="CW332" s="199">
        <f t="shared" si="578"/>
        <v>-93367.543290662288</v>
      </c>
      <c r="CX332" s="199">
        <f t="shared" si="579"/>
        <v>-94354.407802024492</v>
      </c>
      <c r="CY332" s="199">
        <f t="shared" si="580"/>
        <v>-93918.111632608663</v>
      </c>
      <c r="CZ332" s="199">
        <f t="shared" si="581"/>
        <v>-95293.231229931043</v>
      </c>
      <c r="DA332" s="199">
        <f t="shared" si="582"/>
        <v>-94427.469362151562</v>
      </c>
      <c r="DB332" s="199">
        <f t="shared" si="583"/>
        <v>-95991.164474672623</v>
      </c>
      <c r="DC332" s="199">
        <f t="shared" si="584"/>
        <v>-95727.211399454492</v>
      </c>
      <c r="DD332" s="199">
        <f t="shared" si="585"/>
        <v>-95835.522962140691</v>
      </c>
      <c r="DE332" s="199">
        <f t="shared" si="586"/>
        <v>-97003.779984092456</v>
      </c>
      <c r="DF332" s="199">
        <f t="shared" si="587"/>
        <v>-96072.68101225546</v>
      </c>
      <c r="DG332" s="199">
        <f t="shared" si="588"/>
        <v>-96859.961436639758</v>
      </c>
      <c r="DH332" s="199">
        <f t="shared" si="589"/>
        <v>-96718.366776112991</v>
      </c>
      <c r="DI332" s="199">
        <f t="shared" si="590"/>
        <v>-97013.772115586224</v>
      </c>
      <c r="DJ332" s="199">
        <f t="shared" si="591"/>
        <v>-98388.676319136735</v>
      </c>
      <c r="DK332" s="199">
        <f t="shared" si="592"/>
        <v>-97949.363422179944</v>
      </c>
      <c r="DL332" s="199">
        <f t="shared" si="593"/>
        <v>-98681.768761653162</v>
      </c>
      <c r="DM332" s="188"/>
      <c r="DN332" s="180"/>
    </row>
    <row r="333" spans="24:118" ht="15.4" x14ac:dyDescent="0.45">
      <c r="X333" s="246"/>
      <c r="Y333" s="268">
        <v>13</v>
      </c>
      <c r="Z333" s="269">
        <v>-500</v>
      </c>
      <c r="AA333" s="269">
        <v>0</v>
      </c>
      <c r="AB333" s="269">
        <v>0</v>
      </c>
      <c r="AC333" s="269">
        <v>0</v>
      </c>
      <c r="AD333" s="269">
        <v>0</v>
      </c>
      <c r="AE333" s="269">
        <v>0</v>
      </c>
      <c r="AF333" s="269">
        <v>0</v>
      </c>
      <c r="AG333" s="269">
        <v>-500</v>
      </c>
      <c r="AH333" s="269">
        <v>-500</v>
      </c>
      <c r="AI333" s="269">
        <v>0</v>
      </c>
      <c r="AJ333" s="269">
        <v>0</v>
      </c>
      <c r="AK333" s="269">
        <v>0</v>
      </c>
      <c r="AL333" s="269">
        <v>0</v>
      </c>
      <c r="AM333" s="269">
        <v>0</v>
      </c>
      <c r="AN333" s="269">
        <v>0</v>
      </c>
      <c r="AO333" s="269">
        <v>0</v>
      </c>
      <c r="AP333" s="269">
        <v>-500</v>
      </c>
      <c r="AQ333" s="269">
        <v>-500</v>
      </c>
      <c r="AR333" s="269">
        <v>0</v>
      </c>
      <c r="AS333" s="269">
        <v>-500</v>
      </c>
      <c r="AT333" s="269">
        <v>-500</v>
      </c>
      <c r="AU333" s="269">
        <v>0</v>
      </c>
      <c r="AV333" s="269">
        <v>0</v>
      </c>
      <c r="AW333" s="269">
        <v>0</v>
      </c>
      <c r="AX333" s="269">
        <v>-500</v>
      </c>
      <c r="AY333" s="269">
        <v>0</v>
      </c>
      <c r="AZ333" s="269">
        <v>0</v>
      </c>
      <c r="BA333" s="269">
        <v>-500</v>
      </c>
      <c r="BB333" s="269">
        <v>0</v>
      </c>
      <c r="BC333" s="269">
        <v>0</v>
      </c>
      <c r="BD333" s="39"/>
      <c r="BE333" s="493">
        <f t="shared" si="560"/>
        <v>-150</v>
      </c>
      <c r="BF333" s="494">
        <f t="shared" si="561"/>
        <v>-142.85714285714286</v>
      </c>
      <c r="BG333" s="273">
        <f t="shared" si="594"/>
        <v>-2000</v>
      </c>
      <c r="BH333" s="273">
        <f t="shared" si="595"/>
        <v>-2500</v>
      </c>
      <c r="BI333" s="274">
        <f t="shared" si="562"/>
        <v>-4500</v>
      </c>
      <c r="BJ333" s="275">
        <f t="shared" si="563"/>
        <v>0</v>
      </c>
      <c r="CG333" s="192"/>
      <c r="CH333" s="198">
        <v>13</v>
      </c>
      <c r="CI333" s="199">
        <f t="shared" si="564"/>
        <v>-89122.406181950806</v>
      </c>
      <c r="CJ333" s="199">
        <f t="shared" si="565"/>
        <v>-88980.811521424024</v>
      </c>
      <c r="CK333" s="199">
        <f t="shared" si="566"/>
        <v>-89241.97645683134</v>
      </c>
      <c r="CL333" s="199">
        <f t="shared" si="567"/>
        <v>-89537.381796304573</v>
      </c>
      <c r="CM333" s="199">
        <f t="shared" si="568"/>
        <v>-89832.787135777806</v>
      </c>
      <c r="CN333" s="199">
        <f t="shared" si="569"/>
        <v>-90128.192475251039</v>
      </c>
      <c r="CO333" s="199">
        <f t="shared" si="570"/>
        <v>-90423.597814724271</v>
      </c>
      <c r="CP333" s="199">
        <f t="shared" si="571"/>
        <v>-91184.910189491973</v>
      </c>
      <c r="CQ333" s="199">
        <f t="shared" si="572"/>
        <v>-91392.59871826641</v>
      </c>
      <c r="CR333" s="199">
        <f t="shared" si="573"/>
        <v>-91335.499746429414</v>
      </c>
      <c r="CS333" s="199">
        <f t="shared" si="574"/>
        <v>-92624.086904081283</v>
      </c>
      <c r="CT333" s="199">
        <f t="shared" si="575"/>
        <v>-91630.905085902647</v>
      </c>
      <c r="CU333" s="199">
        <f t="shared" si="576"/>
        <v>-92496.175413934223</v>
      </c>
      <c r="CV333" s="199">
        <f t="shared" si="577"/>
        <v>-92934.996771143109</v>
      </c>
      <c r="CW333" s="199">
        <f t="shared" si="578"/>
        <v>-93367.543290662288</v>
      </c>
      <c r="CX333" s="199">
        <f t="shared" si="579"/>
        <v>-94354.407802024492</v>
      </c>
      <c r="CY333" s="199">
        <f t="shared" si="580"/>
        <v>-93481.111632608663</v>
      </c>
      <c r="CZ333" s="199">
        <f t="shared" si="581"/>
        <v>-94856.231229931043</v>
      </c>
      <c r="DA333" s="199">
        <f t="shared" si="582"/>
        <v>-94427.469362151562</v>
      </c>
      <c r="DB333" s="199">
        <f t="shared" si="583"/>
        <v>-95554.164474672623</v>
      </c>
      <c r="DC333" s="199">
        <f t="shared" si="584"/>
        <v>-95290.211399454492</v>
      </c>
      <c r="DD333" s="199">
        <f t="shared" si="585"/>
        <v>-95835.522962140691</v>
      </c>
      <c r="DE333" s="199">
        <f t="shared" si="586"/>
        <v>-97003.779984092456</v>
      </c>
      <c r="DF333" s="199">
        <f t="shared" si="587"/>
        <v>-96072.68101225546</v>
      </c>
      <c r="DG333" s="199">
        <f t="shared" si="588"/>
        <v>-96422.961436639758</v>
      </c>
      <c r="DH333" s="199">
        <f t="shared" si="589"/>
        <v>-96718.366776112991</v>
      </c>
      <c r="DI333" s="199">
        <f t="shared" si="590"/>
        <v>-97013.772115586224</v>
      </c>
      <c r="DJ333" s="199">
        <f t="shared" si="591"/>
        <v>-97951.676319136735</v>
      </c>
      <c r="DK333" s="199">
        <f t="shared" si="592"/>
        <v>-97949.363422179944</v>
      </c>
      <c r="DL333" s="199">
        <f t="shared" si="593"/>
        <v>-98681.768761653162</v>
      </c>
      <c r="DM333" s="188"/>
      <c r="DN333" s="180"/>
    </row>
    <row r="334" spans="24:118" ht="15.4" x14ac:dyDescent="0.45">
      <c r="X334" s="246"/>
      <c r="Y334" s="268">
        <v>14</v>
      </c>
      <c r="Z334" s="269">
        <v>-500</v>
      </c>
      <c r="AA334" s="269">
        <v>0</v>
      </c>
      <c r="AB334" s="269">
        <v>0</v>
      </c>
      <c r="AC334" s="269">
        <v>0</v>
      </c>
      <c r="AD334" s="269">
        <v>0</v>
      </c>
      <c r="AE334" s="269">
        <v>0</v>
      </c>
      <c r="AF334" s="269">
        <v>0</v>
      </c>
      <c r="AG334" s="269">
        <v>0</v>
      </c>
      <c r="AH334" s="269">
        <v>0</v>
      </c>
      <c r="AI334" s="269">
        <v>0</v>
      </c>
      <c r="AJ334" s="269">
        <v>0</v>
      </c>
      <c r="AK334" s="269">
        <v>0</v>
      </c>
      <c r="AL334" s="269">
        <v>0</v>
      </c>
      <c r="AM334" s="269">
        <v>-500</v>
      </c>
      <c r="AN334" s="269">
        <v>-500</v>
      </c>
      <c r="AO334" s="269">
        <v>-500</v>
      </c>
      <c r="AP334" s="269">
        <v>0</v>
      </c>
      <c r="AQ334" s="269">
        <v>-500</v>
      </c>
      <c r="AR334" s="269">
        <v>0</v>
      </c>
      <c r="AS334" s="269">
        <v>-500</v>
      </c>
      <c r="AT334" s="269">
        <v>0</v>
      </c>
      <c r="AU334" s="269">
        <v>-200.21719318000001</v>
      </c>
      <c r="AV334" s="269">
        <v>0</v>
      </c>
      <c r="AW334" s="269">
        <v>0</v>
      </c>
      <c r="AX334" s="269">
        <v>0</v>
      </c>
      <c r="AY334" s="269">
        <v>0</v>
      </c>
      <c r="AZ334" s="269">
        <v>0</v>
      </c>
      <c r="BA334" s="269">
        <v>0</v>
      </c>
      <c r="BB334" s="269">
        <v>0</v>
      </c>
      <c r="BC334" s="269">
        <v>-500</v>
      </c>
      <c r="BD334" s="39"/>
      <c r="BE334" s="493">
        <f t="shared" si="560"/>
        <v>-123.34057310599999</v>
      </c>
      <c r="BF334" s="494">
        <f t="shared" si="561"/>
        <v>-114.293471185</v>
      </c>
      <c r="BG334" s="273">
        <f t="shared" si="594"/>
        <v>-1700.2171931800001</v>
      </c>
      <c r="BH334" s="273">
        <f t="shared" si="595"/>
        <v>-1999.9999999999998</v>
      </c>
      <c r="BI334" s="274">
        <f t="shared" si="562"/>
        <v>-3700.2171931799999</v>
      </c>
      <c r="BJ334" s="275">
        <f t="shared" si="563"/>
        <v>0</v>
      </c>
      <c r="CG334" s="192"/>
      <c r="CH334" s="198">
        <v>14</v>
      </c>
      <c r="CI334" s="199">
        <f t="shared" si="564"/>
        <v>-88685.406181950806</v>
      </c>
      <c r="CJ334" s="199">
        <f t="shared" si="565"/>
        <v>-88980.811521424024</v>
      </c>
      <c r="CK334" s="199">
        <f t="shared" si="566"/>
        <v>-89241.97645683134</v>
      </c>
      <c r="CL334" s="199">
        <f t="shared" si="567"/>
        <v>-89537.381796304573</v>
      </c>
      <c r="CM334" s="199">
        <f t="shared" si="568"/>
        <v>-89832.787135777806</v>
      </c>
      <c r="CN334" s="199">
        <f t="shared" si="569"/>
        <v>-90128.192475251039</v>
      </c>
      <c r="CO334" s="199">
        <f t="shared" si="570"/>
        <v>-90423.597814724271</v>
      </c>
      <c r="CP334" s="199">
        <f t="shared" si="571"/>
        <v>-91184.910189491973</v>
      </c>
      <c r="CQ334" s="199">
        <f t="shared" si="572"/>
        <v>-91392.59871826641</v>
      </c>
      <c r="CR334" s="199">
        <f t="shared" si="573"/>
        <v>-91335.499746429414</v>
      </c>
      <c r="CS334" s="199">
        <f t="shared" si="574"/>
        <v>-92624.086904081283</v>
      </c>
      <c r="CT334" s="199">
        <f t="shared" si="575"/>
        <v>-91630.905085902647</v>
      </c>
      <c r="CU334" s="199">
        <f t="shared" si="576"/>
        <v>-92496.175413934223</v>
      </c>
      <c r="CV334" s="199">
        <f t="shared" si="577"/>
        <v>-92497.996771143109</v>
      </c>
      <c r="CW334" s="199">
        <f t="shared" si="578"/>
        <v>-92930.543290662288</v>
      </c>
      <c r="CX334" s="199">
        <f t="shared" si="579"/>
        <v>-93917.407802024492</v>
      </c>
      <c r="CY334" s="199">
        <f t="shared" si="580"/>
        <v>-93481.111632608663</v>
      </c>
      <c r="CZ334" s="199">
        <f t="shared" si="581"/>
        <v>-94419.231229931043</v>
      </c>
      <c r="DA334" s="199">
        <f t="shared" si="582"/>
        <v>-94427.469362151562</v>
      </c>
      <c r="DB334" s="199">
        <f t="shared" si="583"/>
        <v>-95117.164474672623</v>
      </c>
      <c r="DC334" s="199">
        <f t="shared" si="584"/>
        <v>-95290.211399454492</v>
      </c>
      <c r="DD334" s="199">
        <f t="shared" si="585"/>
        <v>-95660.533135301375</v>
      </c>
      <c r="DE334" s="199">
        <f t="shared" si="586"/>
        <v>-97003.779984092456</v>
      </c>
      <c r="DF334" s="199">
        <f t="shared" si="587"/>
        <v>-96072.68101225546</v>
      </c>
      <c r="DG334" s="199">
        <f t="shared" si="588"/>
        <v>-96422.961436639758</v>
      </c>
      <c r="DH334" s="199">
        <f t="shared" si="589"/>
        <v>-96718.366776112991</v>
      </c>
      <c r="DI334" s="199">
        <f t="shared" si="590"/>
        <v>-97013.772115586224</v>
      </c>
      <c r="DJ334" s="199">
        <f t="shared" si="591"/>
        <v>-97951.676319136735</v>
      </c>
      <c r="DK334" s="199">
        <f t="shared" si="592"/>
        <v>-97949.363422179944</v>
      </c>
      <c r="DL334" s="199">
        <f t="shared" si="593"/>
        <v>-98244.768761653162</v>
      </c>
      <c r="DM334" s="188"/>
      <c r="DN334" s="180"/>
    </row>
    <row r="335" spans="24:118" ht="15.4" x14ac:dyDescent="0.45">
      <c r="X335" s="246"/>
      <c r="Y335" s="268">
        <v>15</v>
      </c>
      <c r="Z335" s="269">
        <v>0</v>
      </c>
      <c r="AA335" s="269">
        <v>0</v>
      </c>
      <c r="AB335" s="269">
        <v>0</v>
      </c>
      <c r="AC335" s="269">
        <v>0</v>
      </c>
      <c r="AD335" s="269">
        <v>0</v>
      </c>
      <c r="AE335" s="269">
        <v>0</v>
      </c>
      <c r="AF335" s="269">
        <v>0</v>
      </c>
      <c r="AG335" s="269">
        <v>0</v>
      </c>
      <c r="AH335" s="269">
        <v>-136.36363635999999</v>
      </c>
      <c r="AI335" s="269">
        <v>0</v>
      </c>
      <c r="AJ335" s="269">
        <v>0</v>
      </c>
      <c r="AK335" s="269">
        <v>0</v>
      </c>
      <c r="AL335" s="269">
        <v>-500</v>
      </c>
      <c r="AM335" s="269">
        <v>0</v>
      </c>
      <c r="AN335" s="269">
        <v>0</v>
      </c>
      <c r="AO335" s="269">
        <v>0</v>
      </c>
      <c r="AP335" s="269">
        <v>0</v>
      </c>
      <c r="AQ335" s="269">
        <v>-500</v>
      </c>
      <c r="AR335" s="269">
        <v>0</v>
      </c>
      <c r="AS335" s="269">
        <v>-223.34975284000001</v>
      </c>
      <c r="AT335" s="269">
        <v>0</v>
      </c>
      <c r="AU335" s="269">
        <v>0</v>
      </c>
      <c r="AV335" s="269">
        <v>0</v>
      </c>
      <c r="AW335" s="269">
        <v>0</v>
      </c>
      <c r="AX335" s="269">
        <v>0</v>
      </c>
      <c r="AY335" s="269">
        <v>0</v>
      </c>
      <c r="AZ335" s="269">
        <v>0</v>
      </c>
      <c r="BA335" s="269">
        <v>-500</v>
      </c>
      <c r="BB335" s="269">
        <v>0</v>
      </c>
      <c r="BC335" s="269">
        <v>0</v>
      </c>
      <c r="BD335" s="39"/>
      <c r="BE335" s="493">
        <f t="shared" si="560"/>
        <v>-61.990446306666662</v>
      </c>
      <c r="BF335" s="494">
        <f t="shared" si="561"/>
        <v>-66.41833532857143</v>
      </c>
      <c r="BG335" s="273">
        <f t="shared" si="594"/>
        <v>-500</v>
      </c>
      <c r="BH335" s="273">
        <f t="shared" si="595"/>
        <v>-1359.7133891999999</v>
      </c>
      <c r="BI335" s="274">
        <f t="shared" si="562"/>
        <v>-1859.7133891999999</v>
      </c>
      <c r="BJ335" s="275">
        <f t="shared" si="563"/>
        <v>0</v>
      </c>
      <c r="CG335" s="192"/>
      <c r="CH335" s="198">
        <v>15</v>
      </c>
      <c r="CI335" s="199">
        <f t="shared" si="564"/>
        <v>-88685.406181950806</v>
      </c>
      <c r="CJ335" s="199">
        <f t="shared" si="565"/>
        <v>-88980.811521424024</v>
      </c>
      <c r="CK335" s="199">
        <f t="shared" si="566"/>
        <v>-89241.97645683134</v>
      </c>
      <c r="CL335" s="199">
        <f t="shared" si="567"/>
        <v>-89537.381796304573</v>
      </c>
      <c r="CM335" s="199">
        <f t="shared" si="568"/>
        <v>-89832.787135777806</v>
      </c>
      <c r="CN335" s="199">
        <f t="shared" si="569"/>
        <v>-90128.192475251039</v>
      </c>
      <c r="CO335" s="199">
        <f t="shared" si="570"/>
        <v>-90423.597814724271</v>
      </c>
      <c r="CP335" s="199">
        <f t="shared" si="571"/>
        <v>-91184.910189491973</v>
      </c>
      <c r="CQ335" s="199">
        <f t="shared" si="572"/>
        <v>-91273.416900087774</v>
      </c>
      <c r="CR335" s="199">
        <f t="shared" si="573"/>
        <v>-91335.499746429414</v>
      </c>
      <c r="CS335" s="199">
        <f t="shared" si="574"/>
        <v>-92624.086904081283</v>
      </c>
      <c r="CT335" s="199">
        <f t="shared" si="575"/>
        <v>-91630.905085902647</v>
      </c>
      <c r="CU335" s="199">
        <f t="shared" si="576"/>
        <v>-92059.175413934223</v>
      </c>
      <c r="CV335" s="199">
        <f t="shared" si="577"/>
        <v>-92497.996771143109</v>
      </c>
      <c r="CW335" s="199">
        <f t="shared" si="578"/>
        <v>-92930.543290662288</v>
      </c>
      <c r="CX335" s="199">
        <f t="shared" si="579"/>
        <v>-93917.407802024492</v>
      </c>
      <c r="CY335" s="199">
        <f t="shared" si="580"/>
        <v>-93481.111632608663</v>
      </c>
      <c r="CZ335" s="199">
        <f t="shared" si="581"/>
        <v>-93982.231229931043</v>
      </c>
      <c r="DA335" s="199">
        <f t="shared" si="582"/>
        <v>-94427.469362151562</v>
      </c>
      <c r="DB335" s="199">
        <f t="shared" si="583"/>
        <v>-94921.95679069047</v>
      </c>
      <c r="DC335" s="199">
        <f t="shared" si="584"/>
        <v>-95290.211399454492</v>
      </c>
      <c r="DD335" s="199">
        <f t="shared" si="585"/>
        <v>-95660.533135301375</v>
      </c>
      <c r="DE335" s="199">
        <f t="shared" si="586"/>
        <v>-97003.779984092456</v>
      </c>
      <c r="DF335" s="199">
        <f t="shared" si="587"/>
        <v>-96072.68101225546</v>
      </c>
      <c r="DG335" s="199">
        <f t="shared" si="588"/>
        <v>-96422.961436639758</v>
      </c>
      <c r="DH335" s="199">
        <f t="shared" si="589"/>
        <v>-96718.366776112991</v>
      </c>
      <c r="DI335" s="199">
        <f t="shared" si="590"/>
        <v>-97013.772115586224</v>
      </c>
      <c r="DJ335" s="199">
        <f t="shared" si="591"/>
        <v>-97514.676319136735</v>
      </c>
      <c r="DK335" s="199">
        <f t="shared" si="592"/>
        <v>-97949.363422179944</v>
      </c>
      <c r="DL335" s="199">
        <f t="shared" si="593"/>
        <v>-98244.768761653162</v>
      </c>
      <c r="DM335" s="188"/>
      <c r="DN335" s="180"/>
    </row>
    <row r="336" spans="24:118" ht="15.4" x14ac:dyDescent="0.45">
      <c r="X336" s="246"/>
      <c r="Y336" s="268">
        <v>16</v>
      </c>
      <c r="Z336" s="269">
        <v>0</v>
      </c>
      <c r="AA336" s="269">
        <v>0</v>
      </c>
      <c r="AB336" s="269">
        <v>0</v>
      </c>
      <c r="AC336" s="269">
        <v>0</v>
      </c>
      <c r="AD336" s="269">
        <v>0</v>
      </c>
      <c r="AE336" s="269">
        <v>0</v>
      </c>
      <c r="AF336" s="269">
        <v>0</v>
      </c>
      <c r="AG336" s="269">
        <v>0</v>
      </c>
      <c r="AH336" s="269">
        <v>0</v>
      </c>
      <c r="AI336" s="269">
        <v>0</v>
      </c>
      <c r="AJ336" s="269">
        <v>0</v>
      </c>
      <c r="AK336" s="269">
        <v>0</v>
      </c>
      <c r="AL336" s="269">
        <v>0</v>
      </c>
      <c r="AM336" s="269">
        <v>0</v>
      </c>
      <c r="AN336" s="269">
        <v>447.61774000000003</v>
      </c>
      <c r="AO336" s="269">
        <v>0</v>
      </c>
      <c r="AP336" s="269">
        <v>0</v>
      </c>
      <c r="AQ336" s="269">
        <v>0</v>
      </c>
      <c r="AR336" s="269">
        <v>0</v>
      </c>
      <c r="AS336" s="269">
        <v>0</v>
      </c>
      <c r="AT336" s="269">
        <v>0</v>
      </c>
      <c r="AU336" s="269">
        <v>0</v>
      </c>
      <c r="AV336" s="269">
        <v>0</v>
      </c>
      <c r="AW336" s="269">
        <v>0</v>
      </c>
      <c r="AX336" s="269">
        <v>0</v>
      </c>
      <c r="AY336" s="269">
        <v>0</v>
      </c>
      <c r="AZ336" s="269">
        <v>0</v>
      </c>
      <c r="BA336" s="269">
        <v>0</v>
      </c>
      <c r="BB336" s="269">
        <v>0</v>
      </c>
      <c r="BC336" s="269">
        <v>0</v>
      </c>
      <c r="BD336" s="39"/>
      <c r="BE336" s="493">
        <f t="shared" si="560"/>
        <v>14.920591333333334</v>
      </c>
      <c r="BF336" s="494">
        <f t="shared" si="561"/>
        <v>15.986347857142858</v>
      </c>
      <c r="BG336" s="273">
        <f t="shared" si="594"/>
        <v>447.61774000000003</v>
      </c>
      <c r="BH336" s="273">
        <f t="shared" si="595"/>
        <v>0</v>
      </c>
      <c r="BI336" s="274">
        <f t="shared" si="562"/>
        <v>0</v>
      </c>
      <c r="BJ336" s="275">
        <f t="shared" si="563"/>
        <v>447.61774000000003</v>
      </c>
      <c r="CG336" s="192"/>
      <c r="CH336" s="198">
        <v>16</v>
      </c>
      <c r="CI336" s="199">
        <f t="shared" si="564"/>
        <v>-88685.406181950806</v>
      </c>
      <c r="CJ336" s="199">
        <f t="shared" si="565"/>
        <v>-88980.811521424024</v>
      </c>
      <c r="CK336" s="199">
        <f t="shared" si="566"/>
        <v>-89241.97645683134</v>
      </c>
      <c r="CL336" s="199">
        <f t="shared" si="567"/>
        <v>-89537.381796304573</v>
      </c>
      <c r="CM336" s="199">
        <f t="shared" si="568"/>
        <v>-89832.787135777806</v>
      </c>
      <c r="CN336" s="199">
        <f t="shared" si="569"/>
        <v>-90128.192475251039</v>
      </c>
      <c r="CO336" s="199">
        <f t="shared" si="570"/>
        <v>-90423.597814724271</v>
      </c>
      <c r="CP336" s="199">
        <f t="shared" si="571"/>
        <v>-91184.910189491973</v>
      </c>
      <c r="CQ336" s="199">
        <f t="shared" si="572"/>
        <v>-91273.416900087774</v>
      </c>
      <c r="CR336" s="199">
        <f t="shared" si="573"/>
        <v>-91335.499746429414</v>
      </c>
      <c r="CS336" s="199">
        <f t="shared" si="574"/>
        <v>-92624.086904081283</v>
      </c>
      <c r="CT336" s="199">
        <f t="shared" si="575"/>
        <v>-91630.905085902647</v>
      </c>
      <c r="CU336" s="199">
        <f t="shared" si="576"/>
        <v>-92059.175413934223</v>
      </c>
      <c r="CV336" s="199">
        <f t="shared" si="577"/>
        <v>-92497.996771143109</v>
      </c>
      <c r="CW336" s="199">
        <f t="shared" si="578"/>
        <v>-93442.691734598222</v>
      </c>
      <c r="CX336" s="199">
        <f t="shared" si="579"/>
        <v>-93917.407802024492</v>
      </c>
      <c r="CY336" s="199">
        <f t="shared" si="580"/>
        <v>-93481.111632608663</v>
      </c>
      <c r="CZ336" s="199">
        <f t="shared" si="581"/>
        <v>-93982.231229931043</v>
      </c>
      <c r="DA336" s="199">
        <f t="shared" si="582"/>
        <v>-94427.469362151562</v>
      </c>
      <c r="DB336" s="199">
        <f t="shared" si="583"/>
        <v>-94921.95679069047</v>
      </c>
      <c r="DC336" s="199">
        <f t="shared" si="584"/>
        <v>-95290.211399454492</v>
      </c>
      <c r="DD336" s="199">
        <f t="shared" si="585"/>
        <v>-95660.533135301375</v>
      </c>
      <c r="DE336" s="199">
        <f t="shared" si="586"/>
        <v>-97003.779984092456</v>
      </c>
      <c r="DF336" s="199">
        <f t="shared" si="587"/>
        <v>-96072.68101225546</v>
      </c>
      <c r="DG336" s="199">
        <f t="shared" si="588"/>
        <v>-96422.961436639758</v>
      </c>
      <c r="DH336" s="199">
        <f t="shared" si="589"/>
        <v>-96718.366776112991</v>
      </c>
      <c r="DI336" s="199">
        <f t="shared" si="590"/>
        <v>-97013.772115586224</v>
      </c>
      <c r="DJ336" s="199">
        <f t="shared" si="591"/>
        <v>-97514.676319136735</v>
      </c>
      <c r="DK336" s="199">
        <f t="shared" si="592"/>
        <v>-97949.363422179944</v>
      </c>
      <c r="DL336" s="199">
        <f t="shared" si="593"/>
        <v>-98244.768761653162</v>
      </c>
      <c r="DM336" s="188"/>
      <c r="DN336" s="180"/>
    </row>
    <row r="337" spans="24:118" ht="15.4" x14ac:dyDescent="0.45">
      <c r="X337" s="246"/>
      <c r="Y337" s="268">
        <v>17</v>
      </c>
      <c r="Z337" s="269">
        <v>0</v>
      </c>
      <c r="AA337" s="269">
        <v>0</v>
      </c>
      <c r="AB337" s="269">
        <v>496.19112999999999</v>
      </c>
      <c r="AC337" s="269">
        <v>496.19112999999999</v>
      </c>
      <c r="AD337" s="269">
        <v>496.19112999999999</v>
      </c>
      <c r="AE337" s="269">
        <v>496.19112999999999</v>
      </c>
      <c r="AF337" s="269">
        <v>496.19112999999999</v>
      </c>
      <c r="AG337" s="269">
        <v>0</v>
      </c>
      <c r="AH337" s="269">
        <v>0</v>
      </c>
      <c r="AI337" s="269">
        <v>496.19112999999999</v>
      </c>
      <c r="AJ337" s="269">
        <v>0</v>
      </c>
      <c r="AK337" s="269">
        <v>496.19112999999999</v>
      </c>
      <c r="AL337" s="269">
        <v>496.19112999999999</v>
      </c>
      <c r="AM337" s="269">
        <v>496.19112999999999</v>
      </c>
      <c r="AN337" s="269">
        <v>496.19112999999999</v>
      </c>
      <c r="AO337" s="269">
        <v>0</v>
      </c>
      <c r="AP337" s="269">
        <v>496.19112999999999</v>
      </c>
      <c r="AQ337" s="269">
        <v>496.19112999999999</v>
      </c>
      <c r="AR337" s="269">
        <v>496.19112999999999</v>
      </c>
      <c r="AS337" s="269">
        <v>496.19112999999999</v>
      </c>
      <c r="AT337" s="269">
        <v>496.19112999999999</v>
      </c>
      <c r="AU337" s="269">
        <v>496.19112999999999</v>
      </c>
      <c r="AV337" s="269">
        <v>0</v>
      </c>
      <c r="AW337" s="269">
        <v>496.19112999999999</v>
      </c>
      <c r="AX337" s="269">
        <v>496.19112999999999</v>
      </c>
      <c r="AY337" s="269">
        <v>496.19112999999999</v>
      </c>
      <c r="AZ337" s="269">
        <v>411.19112999999999</v>
      </c>
      <c r="BA337" s="269">
        <v>496.19112999999999</v>
      </c>
      <c r="BB337" s="269">
        <v>496.19112999999999</v>
      </c>
      <c r="BC337" s="269">
        <v>0</v>
      </c>
      <c r="BD337" s="39"/>
      <c r="BE337" s="493">
        <f t="shared" si="560"/>
        <v>361.04016199999995</v>
      </c>
      <c r="BF337" s="494">
        <f t="shared" si="561"/>
        <v>386.82874499999991</v>
      </c>
      <c r="BG337" s="273">
        <f t="shared" si="594"/>
        <v>3473.3379100000002</v>
      </c>
      <c r="BH337" s="273">
        <f t="shared" si="595"/>
        <v>7357.8669499999978</v>
      </c>
      <c r="BI337" s="274">
        <f t="shared" si="562"/>
        <v>0</v>
      </c>
      <c r="BJ337" s="275">
        <f t="shared" si="563"/>
        <v>10831.204859999998</v>
      </c>
      <c r="CG337" s="192"/>
      <c r="CH337" s="198">
        <v>17</v>
      </c>
      <c r="CI337" s="199">
        <f t="shared" si="564"/>
        <v>-88685.406181950806</v>
      </c>
      <c r="CJ337" s="199">
        <f t="shared" si="565"/>
        <v>-88980.811521424024</v>
      </c>
      <c r="CK337" s="199">
        <f t="shared" si="566"/>
        <v>-89809.700861865669</v>
      </c>
      <c r="CL337" s="199">
        <f t="shared" si="567"/>
        <v>-90105.106201338902</v>
      </c>
      <c r="CM337" s="199">
        <f t="shared" si="568"/>
        <v>-90400.511540812135</v>
      </c>
      <c r="CN337" s="199">
        <f t="shared" si="569"/>
        <v>-90695.916880285367</v>
      </c>
      <c r="CO337" s="199">
        <f t="shared" si="570"/>
        <v>-90991.3222197586</v>
      </c>
      <c r="CP337" s="199">
        <f t="shared" si="571"/>
        <v>-91184.910189491973</v>
      </c>
      <c r="CQ337" s="199">
        <f t="shared" si="572"/>
        <v>-91273.416900087774</v>
      </c>
      <c r="CR337" s="199">
        <f t="shared" si="573"/>
        <v>-91903.224151463743</v>
      </c>
      <c r="CS337" s="199">
        <f t="shared" si="574"/>
        <v>-92624.086904081283</v>
      </c>
      <c r="CT337" s="199">
        <f t="shared" si="575"/>
        <v>-92198.629490936975</v>
      </c>
      <c r="CU337" s="199">
        <f t="shared" si="576"/>
        <v>-92626.899818968552</v>
      </c>
      <c r="CV337" s="199">
        <f t="shared" si="577"/>
        <v>-93065.721176177438</v>
      </c>
      <c r="CW337" s="199">
        <f t="shared" si="578"/>
        <v>-94010.416139632551</v>
      </c>
      <c r="CX337" s="199">
        <f t="shared" si="579"/>
        <v>-93917.407802024492</v>
      </c>
      <c r="CY337" s="199">
        <f t="shared" si="580"/>
        <v>-94048.836037642992</v>
      </c>
      <c r="CZ337" s="199">
        <f t="shared" si="581"/>
        <v>-94549.955634965372</v>
      </c>
      <c r="DA337" s="199">
        <f t="shared" si="582"/>
        <v>-94995.19376718589</v>
      </c>
      <c r="DB337" s="199">
        <f t="shared" si="583"/>
        <v>-95489.681195724799</v>
      </c>
      <c r="DC337" s="199">
        <f t="shared" si="584"/>
        <v>-95857.935804488821</v>
      </c>
      <c r="DD337" s="199">
        <f t="shared" si="585"/>
        <v>-96228.257540335704</v>
      </c>
      <c r="DE337" s="199">
        <f t="shared" si="586"/>
        <v>-97003.779984092456</v>
      </c>
      <c r="DF337" s="199">
        <f t="shared" si="587"/>
        <v>-96640.405417289789</v>
      </c>
      <c r="DG337" s="199">
        <f t="shared" si="588"/>
        <v>-96990.685841674087</v>
      </c>
      <c r="DH337" s="199">
        <f t="shared" si="589"/>
        <v>-97286.09118114732</v>
      </c>
      <c r="DI337" s="199">
        <f t="shared" si="590"/>
        <v>-97484.242516043887</v>
      </c>
      <c r="DJ337" s="199">
        <f t="shared" si="591"/>
        <v>-98082.400724171064</v>
      </c>
      <c r="DK337" s="199">
        <f t="shared" si="592"/>
        <v>-98517.087827214273</v>
      </c>
      <c r="DL337" s="199">
        <f t="shared" si="593"/>
        <v>-98244.768761653162</v>
      </c>
      <c r="DM337" s="188"/>
      <c r="DN337" s="180"/>
    </row>
    <row r="338" spans="24:118" ht="15.4" x14ac:dyDescent="0.45">
      <c r="X338" s="246"/>
      <c r="Y338" s="268">
        <v>18</v>
      </c>
      <c r="Z338" s="269">
        <v>496.19112999999999</v>
      </c>
      <c r="AA338" s="269">
        <v>496.19112999999999</v>
      </c>
      <c r="AB338" s="269">
        <v>496.19112999999999</v>
      </c>
      <c r="AC338" s="269">
        <v>496.19112999999999</v>
      </c>
      <c r="AD338" s="269">
        <v>496.19112999999999</v>
      </c>
      <c r="AE338" s="269">
        <v>496.19112999999999</v>
      </c>
      <c r="AF338" s="269">
        <v>496.19112999999999</v>
      </c>
      <c r="AG338" s="269">
        <v>411.19112999999999</v>
      </c>
      <c r="AH338" s="269">
        <v>411.19112999999999</v>
      </c>
      <c r="AI338" s="269">
        <v>496.19112999999999</v>
      </c>
      <c r="AJ338" s="269">
        <v>0</v>
      </c>
      <c r="AK338" s="269">
        <v>496.19112999999999</v>
      </c>
      <c r="AL338" s="269">
        <v>496.19112999999999</v>
      </c>
      <c r="AM338" s="269">
        <v>496.19112999999999</v>
      </c>
      <c r="AN338" s="269">
        <v>411.19112999999999</v>
      </c>
      <c r="AO338" s="269">
        <v>411.19112999999999</v>
      </c>
      <c r="AP338" s="269">
        <v>496.19112999999999</v>
      </c>
      <c r="AQ338" s="269">
        <v>496.19112999999999</v>
      </c>
      <c r="AR338" s="269">
        <v>496.19112999999999</v>
      </c>
      <c r="AS338" s="269">
        <v>496.19112999999999</v>
      </c>
      <c r="AT338" s="269">
        <v>496.19112999999999</v>
      </c>
      <c r="AU338" s="269">
        <v>411.19112999999999</v>
      </c>
      <c r="AV338" s="269">
        <v>411.19112999999999</v>
      </c>
      <c r="AW338" s="269">
        <v>496.19112999999999</v>
      </c>
      <c r="AX338" s="269">
        <v>496.19112999999999</v>
      </c>
      <c r="AY338" s="269">
        <v>496.19112999999999</v>
      </c>
      <c r="AZ338" s="269">
        <v>411.19112999999999</v>
      </c>
      <c r="BA338" s="269">
        <v>496.19112999999999</v>
      </c>
      <c r="BB338" s="269">
        <v>411.19112999999999</v>
      </c>
      <c r="BC338" s="269">
        <v>0</v>
      </c>
      <c r="BD338" s="39"/>
      <c r="BE338" s="493">
        <f t="shared" si="560"/>
        <v>440.44505466666646</v>
      </c>
      <c r="BF338" s="494">
        <f t="shared" si="561"/>
        <v>454.18430392857124</v>
      </c>
      <c r="BG338" s="273">
        <f t="shared" si="594"/>
        <v>4125.7201699999996</v>
      </c>
      <c r="BH338" s="273">
        <f t="shared" si="595"/>
        <v>9087.631469999993</v>
      </c>
      <c r="BI338" s="274">
        <f t="shared" si="562"/>
        <v>0</v>
      </c>
      <c r="BJ338" s="275">
        <f t="shared" si="563"/>
        <v>13213.351639999993</v>
      </c>
      <c r="CG338" s="192"/>
      <c r="CH338" s="198">
        <v>18</v>
      </c>
      <c r="CI338" s="199">
        <f t="shared" si="564"/>
        <v>-89253.130586985135</v>
      </c>
      <c r="CJ338" s="199">
        <f t="shared" si="565"/>
        <v>-89548.535926458353</v>
      </c>
      <c r="CK338" s="199">
        <f t="shared" si="566"/>
        <v>-90377.425266899998</v>
      </c>
      <c r="CL338" s="199">
        <f t="shared" si="567"/>
        <v>-90672.830606373231</v>
      </c>
      <c r="CM338" s="199">
        <f t="shared" si="568"/>
        <v>-90968.235945846463</v>
      </c>
      <c r="CN338" s="199">
        <f t="shared" si="569"/>
        <v>-91263.641285319696</v>
      </c>
      <c r="CO338" s="199">
        <f t="shared" si="570"/>
        <v>-91559.046624792929</v>
      </c>
      <c r="CP338" s="199">
        <f t="shared" si="571"/>
        <v>-91655.380589949636</v>
      </c>
      <c r="CQ338" s="199">
        <f t="shared" si="572"/>
        <v>-91743.887300545437</v>
      </c>
      <c r="CR338" s="199">
        <f t="shared" si="573"/>
        <v>-92470.948556498071</v>
      </c>
      <c r="CS338" s="199">
        <f t="shared" si="574"/>
        <v>-92624.086904081283</v>
      </c>
      <c r="CT338" s="199">
        <f t="shared" si="575"/>
        <v>-92766.353895971304</v>
      </c>
      <c r="CU338" s="199">
        <f t="shared" si="576"/>
        <v>-93194.624224002881</v>
      </c>
      <c r="CV338" s="199">
        <f t="shared" si="577"/>
        <v>-93633.445581211767</v>
      </c>
      <c r="CW338" s="199">
        <f t="shared" si="578"/>
        <v>-94480.886540090214</v>
      </c>
      <c r="CX338" s="199">
        <f t="shared" si="579"/>
        <v>-94387.878202482156</v>
      </c>
      <c r="CY338" s="199">
        <f t="shared" si="580"/>
        <v>-94616.560442677321</v>
      </c>
      <c r="CZ338" s="199">
        <f t="shared" si="581"/>
        <v>-95117.680039999701</v>
      </c>
      <c r="DA338" s="199">
        <f t="shared" si="582"/>
        <v>-95562.918172220219</v>
      </c>
      <c r="DB338" s="199">
        <f t="shared" si="583"/>
        <v>-96057.405600759128</v>
      </c>
      <c r="DC338" s="199">
        <f t="shared" si="584"/>
        <v>-96425.66020952315</v>
      </c>
      <c r="DD338" s="199">
        <f t="shared" si="585"/>
        <v>-96698.727940793367</v>
      </c>
      <c r="DE338" s="199">
        <f t="shared" si="586"/>
        <v>-97474.25038455012</v>
      </c>
      <c r="DF338" s="199">
        <f t="shared" si="587"/>
        <v>-97208.129822324117</v>
      </c>
      <c r="DG338" s="199">
        <f t="shared" si="588"/>
        <v>-97558.410246708416</v>
      </c>
      <c r="DH338" s="199">
        <f t="shared" si="589"/>
        <v>-97853.815586181649</v>
      </c>
      <c r="DI338" s="199">
        <f t="shared" si="590"/>
        <v>-97954.71291650155</v>
      </c>
      <c r="DJ338" s="199">
        <f t="shared" si="591"/>
        <v>-98650.125129205393</v>
      </c>
      <c r="DK338" s="199">
        <f t="shared" si="592"/>
        <v>-98987.558227671936</v>
      </c>
      <c r="DL338" s="199">
        <f t="shared" si="593"/>
        <v>-98244.768761653162</v>
      </c>
      <c r="DM338" s="188"/>
      <c r="DN338" s="180"/>
    </row>
    <row r="339" spans="24:118" ht="15.4" x14ac:dyDescent="0.45">
      <c r="X339" s="246"/>
      <c r="Y339" s="268">
        <v>19</v>
      </c>
      <c r="Z339" s="269">
        <v>411.19112999999999</v>
      </c>
      <c r="AA339" s="269">
        <v>411.19112999999999</v>
      </c>
      <c r="AB339" s="269">
        <v>496.19112999999999</v>
      </c>
      <c r="AC339" s="269">
        <v>496.19112999999999</v>
      </c>
      <c r="AD339" s="269">
        <v>496.19112999999999</v>
      </c>
      <c r="AE339" s="269">
        <v>496.19112999999999</v>
      </c>
      <c r="AF339" s="269">
        <v>496.19112999999999</v>
      </c>
      <c r="AG339" s="269">
        <v>411.19112999999999</v>
      </c>
      <c r="AH339" s="269">
        <v>0</v>
      </c>
      <c r="AI339" s="269">
        <v>496.19112999999999</v>
      </c>
      <c r="AJ339" s="269">
        <v>0</v>
      </c>
      <c r="AK339" s="269">
        <v>496.19112999999999</v>
      </c>
      <c r="AL339" s="269">
        <v>496.19112999999999</v>
      </c>
      <c r="AM339" s="269">
        <v>496.19112999999999</v>
      </c>
      <c r="AN339" s="269">
        <v>411.19112999999999</v>
      </c>
      <c r="AO339" s="269">
        <v>0</v>
      </c>
      <c r="AP339" s="269">
        <v>496.19112999999999</v>
      </c>
      <c r="AQ339" s="269">
        <v>496.19112999999999</v>
      </c>
      <c r="AR339" s="269">
        <v>496.19112999999999</v>
      </c>
      <c r="AS339" s="269">
        <v>496.19112999999999</v>
      </c>
      <c r="AT339" s="269">
        <v>496.19112999999999</v>
      </c>
      <c r="AU339" s="269">
        <v>92.617739999999998</v>
      </c>
      <c r="AV339" s="269">
        <v>0</v>
      </c>
      <c r="AW339" s="269">
        <v>496.19112999999999</v>
      </c>
      <c r="AX339" s="269">
        <v>496.19112999999999</v>
      </c>
      <c r="AY339" s="269">
        <v>496.19112999999999</v>
      </c>
      <c r="AZ339" s="269">
        <v>0</v>
      </c>
      <c r="BA339" s="269">
        <v>496.19112999999999</v>
      </c>
      <c r="BB339" s="269">
        <v>241.19112999999999</v>
      </c>
      <c r="BC339" s="269">
        <v>0</v>
      </c>
      <c r="BD339" s="39"/>
      <c r="BE339" s="493">
        <f t="shared" si="560"/>
        <v>363.66712433333322</v>
      </c>
      <c r="BF339" s="494">
        <f t="shared" si="561"/>
        <v>374.95794999999993</v>
      </c>
      <c r="BG339" s="273">
        <f t="shared" si="594"/>
        <v>3552.14678</v>
      </c>
      <c r="BH339" s="273">
        <f t="shared" si="595"/>
        <v>7357.8669499999969</v>
      </c>
      <c r="BI339" s="274">
        <f t="shared" si="562"/>
        <v>0</v>
      </c>
      <c r="BJ339" s="275">
        <f t="shared" si="563"/>
        <v>10910.013729999997</v>
      </c>
      <c r="CG339" s="192"/>
      <c r="CH339" s="198">
        <v>19</v>
      </c>
      <c r="CI339" s="199">
        <f t="shared" si="564"/>
        <v>-89723.600987442798</v>
      </c>
      <c r="CJ339" s="199">
        <f t="shared" si="565"/>
        <v>-90019.006326916016</v>
      </c>
      <c r="CK339" s="199">
        <f t="shared" si="566"/>
        <v>-90945.149671934327</v>
      </c>
      <c r="CL339" s="199">
        <f t="shared" si="567"/>
        <v>-91240.55501140756</v>
      </c>
      <c r="CM339" s="199">
        <f t="shared" si="568"/>
        <v>-91535.960350880792</v>
      </c>
      <c r="CN339" s="199">
        <f t="shared" si="569"/>
        <v>-91831.365690354025</v>
      </c>
      <c r="CO339" s="199">
        <f t="shared" si="570"/>
        <v>-92126.771029827258</v>
      </c>
      <c r="CP339" s="199">
        <f t="shared" si="571"/>
        <v>-92125.8509904073</v>
      </c>
      <c r="CQ339" s="199">
        <f t="shared" si="572"/>
        <v>-91743.887300545437</v>
      </c>
      <c r="CR339" s="199">
        <f t="shared" si="573"/>
        <v>-93038.6729615324</v>
      </c>
      <c r="CS339" s="199">
        <f t="shared" si="574"/>
        <v>-92624.086904081283</v>
      </c>
      <c r="CT339" s="199">
        <f t="shared" si="575"/>
        <v>-93334.078301005633</v>
      </c>
      <c r="CU339" s="199">
        <f t="shared" si="576"/>
        <v>-93762.348629037209</v>
      </c>
      <c r="CV339" s="199">
        <f t="shared" si="577"/>
        <v>-94201.169986246096</v>
      </c>
      <c r="CW339" s="199">
        <f t="shared" si="578"/>
        <v>-94951.356940547877</v>
      </c>
      <c r="CX339" s="199">
        <f t="shared" si="579"/>
        <v>-94387.878202482156</v>
      </c>
      <c r="CY339" s="199">
        <f t="shared" si="580"/>
        <v>-95184.284847711649</v>
      </c>
      <c r="CZ339" s="199">
        <f t="shared" si="581"/>
        <v>-95685.40444503403</v>
      </c>
      <c r="DA339" s="199">
        <f t="shared" si="582"/>
        <v>-96130.642577254548</v>
      </c>
      <c r="DB339" s="199">
        <f t="shared" si="583"/>
        <v>-96625.130005793457</v>
      </c>
      <c r="DC339" s="199">
        <f t="shared" si="584"/>
        <v>-96993.384614557479</v>
      </c>
      <c r="DD339" s="199">
        <f t="shared" si="585"/>
        <v>-96804.69789502678</v>
      </c>
      <c r="DE339" s="199">
        <f t="shared" si="586"/>
        <v>-97474.25038455012</v>
      </c>
      <c r="DF339" s="199">
        <f t="shared" si="587"/>
        <v>-97775.854227358446</v>
      </c>
      <c r="DG339" s="199">
        <f t="shared" si="588"/>
        <v>-98126.134651742745</v>
      </c>
      <c r="DH339" s="199">
        <f t="shared" si="589"/>
        <v>-98421.539991215977</v>
      </c>
      <c r="DI339" s="199">
        <f t="shared" si="590"/>
        <v>-97954.71291650155</v>
      </c>
      <c r="DJ339" s="199">
        <f t="shared" si="591"/>
        <v>-99217.849534239722</v>
      </c>
      <c r="DK339" s="199">
        <f t="shared" si="592"/>
        <v>-99263.520618976283</v>
      </c>
      <c r="DL339" s="199">
        <f t="shared" si="593"/>
        <v>-98244.768761653162</v>
      </c>
      <c r="DM339" s="188"/>
      <c r="DN339" s="180"/>
    </row>
    <row r="340" spans="24:118" ht="15.4" x14ac:dyDescent="0.45">
      <c r="X340" s="246"/>
      <c r="Y340" s="268">
        <v>20</v>
      </c>
      <c r="Z340" s="269">
        <v>411.19112999999999</v>
      </c>
      <c r="AA340" s="269">
        <v>411.19112999999999</v>
      </c>
      <c r="AB340" s="269">
        <v>467.97439250000002</v>
      </c>
      <c r="AC340" s="269">
        <v>467.97439250000002</v>
      </c>
      <c r="AD340" s="269">
        <v>467.97439250000002</v>
      </c>
      <c r="AE340" s="269">
        <v>467.97439250000002</v>
      </c>
      <c r="AF340" s="269">
        <v>467.97439250000002</v>
      </c>
      <c r="AG340" s="269">
        <v>0</v>
      </c>
      <c r="AH340" s="269">
        <v>0</v>
      </c>
      <c r="AI340" s="269">
        <v>467.97439250000002</v>
      </c>
      <c r="AJ340" s="269">
        <v>0</v>
      </c>
      <c r="AK340" s="269">
        <v>467.97439250000002</v>
      </c>
      <c r="AL340" s="269">
        <v>467.97439250000002</v>
      </c>
      <c r="AM340" s="269">
        <v>467.97439250000002</v>
      </c>
      <c r="AN340" s="269">
        <v>134.16552250000001</v>
      </c>
      <c r="AO340" s="269">
        <v>173.56995749999999</v>
      </c>
      <c r="AP340" s="269">
        <v>467.97439250000002</v>
      </c>
      <c r="AQ340" s="269">
        <v>467.97439250000002</v>
      </c>
      <c r="AR340" s="269">
        <v>467.97439250000002</v>
      </c>
      <c r="AS340" s="269">
        <v>467.97439250000002</v>
      </c>
      <c r="AT340" s="269">
        <v>467.97439250000002</v>
      </c>
      <c r="AU340" s="269">
        <v>411.19112999999999</v>
      </c>
      <c r="AV340" s="269">
        <v>0</v>
      </c>
      <c r="AW340" s="269">
        <v>467.97439250000002</v>
      </c>
      <c r="AX340" s="269">
        <v>467.97439250000002</v>
      </c>
      <c r="AY340" s="269">
        <v>467.97439250000002</v>
      </c>
      <c r="AZ340" s="269">
        <v>269.28326249999998</v>
      </c>
      <c r="BA340" s="269">
        <v>467.97439250000002</v>
      </c>
      <c r="BB340" s="269">
        <v>241.19112999999999</v>
      </c>
      <c r="BC340" s="269">
        <v>0</v>
      </c>
      <c r="BD340" s="39"/>
      <c r="BE340" s="493">
        <f t="shared" si="560"/>
        <v>349.1774109166667</v>
      </c>
      <c r="BF340" s="494">
        <f t="shared" si="561"/>
        <v>359.43325705357154</v>
      </c>
      <c r="BG340" s="273">
        <f t="shared" si="594"/>
        <v>3069.6364825000001</v>
      </c>
      <c r="BH340" s="273">
        <f t="shared" si="595"/>
        <v>7405.6858450000018</v>
      </c>
      <c r="BI340" s="274">
        <f t="shared" si="562"/>
        <v>0</v>
      </c>
      <c r="BJ340" s="275">
        <f t="shared" si="563"/>
        <v>10475.322327500002</v>
      </c>
      <c r="CG340" s="192"/>
      <c r="CH340" s="198">
        <v>20</v>
      </c>
      <c r="CI340" s="199">
        <f t="shared" si="564"/>
        <v>-90194.071387900462</v>
      </c>
      <c r="CJ340" s="199">
        <f t="shared" si="565"/>
        <v>-90489.47672737368</v>
      </c>
      <c r="CK340" s="199">
        <f t="shared" si="566"/>
        <v>-91480.589480286726</v>
      </c>
      <c r="CL340" s="199">
        <f t="shared" si="567"/>
        <v>-91775.994819759959</v>
      </c>
      <c r="CM340" s="199">
        <f t="shared" si="568"/>
        <v>-92071.400159233192</v>
      </c>
      <c r="CN340" s="199">
        <f t="shared" si="569"/>
        <v>-92366.805498706424</v>
      </c>
      <c r="CO340" s="199">
        <f t="shared" si="570"/>
        <v>-92662.210838179657</v>
      </c>
      <c r="CP340" s="199">
        <f t="shared" si="571"/>
        <v>-92125.8509904073</v>
      </c>
      <c r="CQ340" s="199">
        <f t="shared" si="572"/>
        <v>-91743.887300545437</v>
      </c>
      <c r="CR340" s="199">
        <f t="shared" si="573"/>
        <v>-93574.112769884799</v>
      </c>
      <c r="CS340" s="199">
        <f t="shared" si="574"/>
        <v>-92624.086904081283</v>
      </c>
      <c r="CT340" s="199">
        <f t="shared" si="575"/>
        <v>-93869.518109358032</v>
      </c>
      <c r="CU340" s="199">
        <f t="shared" si="576"/>
        <v>-94297.788437389609</v>
      </c>
      <c r="CV340" s="199">
        <f t="shared" si="577"/>
        <v>-94736.609794598495</v>
      </c>
      <c r="CW340" s="199">
        <f t="shared" si="578"/>
        <v>-95104.864403362517</v>
      </c>
      <c r="CX340" s="199">
        <f t="shared" si="579"/>
        <v>-94586.470831200684</v>
      </c>
      <c r="CY340" s="199">
        <f t="shared" si="580"/>
        <v>-95719.724656064049</v>
      </c>
      <c r="CZ340" s="199">
        <f t="shared" si="581"/>
        <v>-96220.844253386429</v>
      </c>
      <c r="DA340" s="199">
        <f t="shared" si="582"/>
        <v>-96666.082385606947</v>
      </c>
      <c r="DB340" s="199">
        <f t="shared" si="583"/>
        <v>-97160.569814145856</v>
      </c>
      <c r="DC340" s="199">
        <f t="shared" si="584"/>
        <v>-97528.824422909878</v>
      </c>
      <c r="DD340" s="199">
        <f t="shared" si="585"/>
        <v>-97275.168295484444</v>
      </c>
      <c r="DE340" s="199">
        <f t="shared" si="586"/>
        <v>-97474.25038455012</v>
      </c>
      <c r="DF340" s="199">
        <f t="shared" si="587"/>
        <v>-98311.294035710845</v>
      </c>
      <c r="DG340" s="199">
        <f t="shared" si="588"/>
        <v>-98661.574460095144</v>
      </c>
      <c r="DH340" s="199">
        <f t="shared" si="589"/>
        <v>-98956.979799568377</v>
      </c>
      <c r="DI340" s="199">
        <f t="shared" si="590"/>
        <v>-98262.817335837928</v>
      </c>
      <c r="DJ340" s="199">
        <f t="shared" si="591"/>
        <v>-99753.289342592121</v>
      </c>
      <c r="DK340" s="199">
        <f t="shared" si="592"/>
        <v>-99539.48301028063</v>
      </c>
      <c r="DL340" s="199">
        <f t="shared" si="593"/>
        <v>-98244.768761653162</v>
      </c>
      <c r="DM340" s="188"/>
      <c r="DN340" s="180"/>
    </row>
    <row r="341" spans="24:118" ht="15.4" x14ac:dyDescent="0.45">
      <c r="X341" s="246"/>
      <c r="Y341" s="268">
        <v>21</v>
      </c>
      <c r="Z341" s="269">
        <v>411.19112999999999</v>
      </c>
      <c r="AA341" s="269">
        <v>411.19112999999999</v>
      </c>
      <c r="AB341" s="269">
        <v>0</v>
      </c>
      <c r="AC341" s="269">
        <v>0</v>
      </c>
      <c r="AD341" s="269">
        <v>0</v>
      </c>
      <c r="AE341" s="269">
        <v>0</v>
      </c>
      <c r="AF341" s="269">
        <v>0</v>
      </c>
      <c r="AG341" s="269">
        <v>411.19112999999999</v>
      </c>
      <c r="AH341" s="269">
        <v>0</v>
      </c>
      <c r="AI341" s="269">
        <v>0</v>
      </c>
      <c r="AJ341" s="269">
        <v>0</v>
      </c>
      <c r="AK341" s="269">
        <v>0</v>
      </c>
      <c r="AL341" s="269">
        <v>0</v>
      </c>
      <c r="AM341" s="269">
        <v>0</v>
      </c>
      <c r="AN341" s="269">
        <v>0</v>
      </c>
      <c r="AO341" s="269">
        <v>0</v>
      </c>
      <c r="AP341" s="269">
        <v>0</v>
      </c>
      <c r="AQ341" s="269">
        <v>0</v>
      </c>
      <c r="AR341" s="269">
        <v>0</v>
      </c>
      <c r="AS341" s="269">
        <v>0</v>
      </c>
      <c r="AT341" s="269">
        <v>0</v>
      </c>
      <c r="AU341" s="269">
        <v>411.19112999999999</v>
      </c>
      <c r="AV341" s="269">
        <v>0</v>
      </c>
      <c r="AW341" s="269">
        <v>0</v>
      </c>
      <c r="AX341" s="269">
        <v>0</v>
      </c>
      <c r="AY341" s="269">
        <v>0</v>
      </c>
      <c r="AZ341" s="269">
        <v>0</v>
      </c>
      <c r="BA341" s="269">
        <v>0</v>
      </c>
      <c r="BB341" s="269">
        <v>411.19112999999999</v>
      </c>
      <c r="BC341" s="269">
        <v>0</v>
      </c>
      <c r="BD341" s="39"/>
      <c r="BE341" s="493">
        <f t="shared" si="560"/>
        <v>68.531854999999993</v>
      </c>
      <c r="BF341" s="494">
        <f t="shared" si="561"/>
        <v>58.741589999999995</v>
      </c>
      <c r="BG341" s="273">
        <f t="shared" si="594"/>
        <v>1644.7645199999999</v>
      </c>
      <c r="BH341" s="273">
        <f t="shared" si="595"/>
        <v>411.19112999999993</v>
      </c>
      <c r="BI341" s="274">
        <f t="shared" si="562"/>
        <v>0</v>
      </c>
      <c r="BJ341" s="275">
        <f t="shared" si="563"/>
        <v>2055.9556499999999</v>
      </c>
      <c r="CG341" s="192"/>
      <c r="CH341" s="198">
        <v>21</v>
      </c>
      <c r="CI341" s="199">
        <f t="shared" si="564"/>
        <v>-90664.541788358125</v>
      </c>
      <c r="CJ341" s="199">
        <f t="shared" si="565"/>
        <v>-90959.947127831343</v>
      </c>
      <c r="CK341" s="199">
        <f t="shared" si="566"/>
        <v>-91480.589480286726</v>
      </c>
      <c r="CL341" s="199">
        <f t="shared" si="567"/>
        <v>-91775.994819759959</v>
      </c>
      <c r="CM341" s="199">
        <f t="shared" si="568"/>
        <v>-92071.400159233192</v>
      </c>
      <c r="CN341" s="199">
        <f t="shared" si="569"/>
        <v>-92366.805498706424</v>
      </c>
      <c r="CO341" s="199">
        <f t="shared" si="570"/>
        <v>-92662.210838179657</v>
      </c>
      <c r="CP341" s="199">
        <f t="shared" si="571"/>
        <v>-92596.321390864963</v>
      </c>
      <c r="CQ341" s="199">
        <f t="shared" si="572"/>
        <v>-91743.887300545437</v>
      </c>
      <c r="CR341" s="199">
        <f t="shared" si="573"/>
        <v>-93574.112769884799</v>
      </c>
      <c r="CS341" s="199">
        <f t="shared" si="574"/>
        <v>-92624.086904081283</v>
      </c>
      <c r="CT341" s="199">
        <f t="shared" si="575"/>
        <v>-93869.518109358032</v>
      </c>
      <c r="CU341" s="199">
        <f t="shared" si="576"/>
        <v>-94297.788437389609</v>
      </c>
      <c r="CV341" s="199">
        <f t="shared" si="577"/>
        <v>-94736.609794598495</v>
      </c>
      <c r="CW341" s="199">
        <f t="shared" si="578"/>
        <v>-95104.864403362517</v>
      </c>
      <c r="CX341" s="199">
        <f t="shared" si="579"/>
        <v>-94586.470831200684</v>
      </c>
      <c r="CY341" s="199">
        <f t="shared" si="580"/>
        <v>-95719.724656064049</v>
      </c>
      <c r="CZ341" s="199">
        <f t="shared" si="581"/>
        <v>-96220.844253386429</v>
      </c>
      <c r="DA341" s="199">
        <f t="shared" si="582"/>
        <v>-96666.082385606947</v>
      </c>
      <c r="DB341" s="199">
        <f t="shared" si="583"/>
        <v>-97160.569814145856</v>
      </c>
      <c r="DC341" s="199">
        <f t="shared" si="584"/>
        <v>-97528.824422909878</v>
      </c>
      <c r="DD341" s="199">
        <f t="shared" si="585"/>
        <v>-97745.638695942107</v>
      </c>
      <c r="DE341" s="199">
        <f t="shared" si="586"/>
        <v>-97474.25038455012</v>
      </c>
      <c r="DF341" s="199">
        <f t="shared" si="587"/>
        <v>-98311.294035710845</v>
      </c>
      <c r="DG341" s="199">
        <f t="shared" si="588"/>
        <v>-98661.574460095144</v>
      </c>
      <c r="DH341" s="199">
        <f t="shared" si="589"/>
        <v>-98956.979799568377</v>
      </c>
      <c r="DI341" s="199">
        <f t="shared" si="590"/>
        <v>-98262.817335837928</v>
      </c>
      <c r="DJ341" s="199">
        <f t="shared" si="591"/>
        <v>-99753.289342592121</v>
      </c>
      <c r="DK341" s="199">
        <f t="shared" si="592"/>
        <v>-100009.95341073829</v>
      </c>
      <c r="DL341" s="199">
        <f t="shared" si="593"/>
        <v>-98244.768761653162</v>
      </c>
      <c r="DM341" s="188"/>
      <c r="DN341" s="180"/>
    </row>
    <row r="342" spans="24:118" ht="15.4" x14ac:dyDescent="0.45">
      <c r="X342" s="246"/>
      <c r="Y342" s="268">
        <v>22</v>
      </c>
      <c r="Z342" s="269">
        <v>226.78326250000001</v>
      </c>
      <c r="AA342" s="269">
        <v>0</v>
      </c>
      <c r="AB342" s="269">
        <v>0</v>
      </c>
      <c r="AC342" s="269">
        <v>0</v>
      </c>
      <c r="AD342" s="269">
        <v>0</v>
      </c>
      <c r="AE342" s="269">
        <v>0</v>
      </c>
      <c r="AF342" s="269">
        <v>0</v>
      </c>
      <c r="AG342" s="269">
        <v>411.19112999999999</v>
      </c>
      <c r="AH342" s="269">
        <v>0</v>
      </c>
      <c r="AI342" s="269">
        <v>0</v>
      </c>
      <c r="AJ342" s="269">
        <v>0</v>
      </c>
      <c r="AK342" s="269">
        <v>0</v>
      </c>
      <c r="AL342" s="269">
        <v>0</v>
      </c>
      <c r="AM342" s="269">
        <v>0</v>
      </c>
      <c r="AN342" s="269">
        <v>0</v>
      </c>
      <c r="AO342" s="269">
        <v>0</v>
      </c>
      <c r="AP342" s="269">
        <v>0</v>
      </c>
      <c r="AQ342" s="269">
        <v>0</v>
      </c>
      <c r="AR342" s="269">
        <v>0</v>
      </c>
      <c r="AS342" s="269">
        <v>0</v>
      </c>
      <c r="AT342" s="269">
        <v>0</v>
      </c>
      <c r="AU342" s="269">
        <v>0</v>
      </c>
      <c r="AV342" s="269">
        <v>0</v>
      </c>
      <c r="AW342" s="269">
        <v>0</v>
      </c>
      <c r="AX342" s="269">
        <v>0</v>
      </c>
      <c r="AY342" s="269">
        <v>0</v>
      </c>
      <c r="AZ342" s="269">
        <v>411.19112999999999</v>
      </c>
      <c r="BA342" s="269">
        <v>0</v>
      </c>
      <c r="BB342" s="269">
        <v>155.59213249999999</v>
      </c>
      <c r="BC342" s="269">
        <v>0</v>
      </c>
      <c r="BD342" s="39"/>
      <c r="BE342" s="493">
        <f t="shared" si="560"/>
        <v>40.158588499999993</v>
      </c>
      <c r="BF342" s="494">
        <f t="shared" si="561"/>
        <v>34.927656875000004</v>
      </c>
      <c r="BG342" s="273">
        <f t="shared" si="594"/>
        <v>793.56652499999996</v>
      </c>
      <c r="BH342" s="273">
        <f t="shared" si="595"/>
        <v>411.19112999999993</v>
      </c>
      <c r="BI342" s="274">
        <f t="shared" si="562"/>
        <v>0</v>
      </c>
      <c r="BJ342" s="275">
        <f t="shared" si="563"/>
        <v>1204.7576549999999</v>
      </c>
      <c r="BM342" s="14" t="s">
        <v>123</v>
      </c>
      <c r="CG342" s="192"/>
      <c r="CH342" s="198">
        <v>22</v>
      </c>
      <c r="CI342" s="199">
        <f t="shared" si="564"/>
        <v>-90924.019205406177</v>
      </c>
      <c r="CJ342" s="199">
        <f t="shared" si="565"/>
        <v>-90959.947127831343</v>
      </c>
      <c r="CK342" s="199">
        <f t="shared" si="566"/>
        <v>-91480.589480286726</v>
      </c>
      <c r="CL342" s="199">
        <f t="shared" si="567"/>
        <v>-91775.994819759959</v>
      </c>
      <c r="CM342" s="199">
        <f t="shared" si="568"/>
        <v>-92071.400159233192</v>
      </c>
      <c r="CN342" s="199">
        <f t="shared" si="569"/>
        <v>-92366.805498706424</v>
      </c>
      <c r="CO342" s="199">
        <f t="shared" si="570"/>
        <v>-92662.210838179657</v>
      </c>
      <c r="CP342" s="199">
        <f t="shared" si="571"/>
        <v>-93066.791791322627</v>
      </c>
      <c r="CQ342" s="199">
        <f t="shared" si="572"/>
        <v>-91743.887300545437</v>
      </c>
      <c r="CR342" s="199">
        <f t="shared" si="573"/>
        <v>-93574.112769884799</v>
      </c>
      <c r="CS342" s="199">
        <f t="shared" si="574"/>
        <v>-92624.086904081283</v>
      </c>
      <c r="CT342" s="199">
        <f t="shared" si="575"/>
        <v>-93869.518109358032</v>
      </c>
      <c r="CU342" s="199">
        <f t="shared" si="576"/>
        <v>-94297.788437389609</v>
      </c>
      <c r="CV342" s="199">
        <f t="shared" si="577"/>
        <v>-94736.609794598495</v>
      </c>
      <c r="CW342" s="199">
        <f t="shared" si="578"/>
        <v>-95104.864403362517</v>
      </c>
      <c r="CX342" s="199">
        <f t="shared" si="579"/>
        <v>-94586.470831200684</v>
      </c>
      <c r="CY342" s="199">
        <f t="shared" si="580"/>
        <v>-95719.724656064049</v>
      </c>
      <c r="CZ342" s="199">
        <f t="shared" si="581"/>
        <v>-96220.844253386429</v>
      </c>
      <c r="DA342" s="199">
        <f t="shared" si="582"/>
        <v>-96666.082385606947</v>
      </c>
      <c r="DB342" s="199">
        <f t="shared" si="583"/>
        <v>-97160.569814145856</v>
      </c>
      <c r="DC342" s="199">
        <f t="shared" si="584"/>
        <v>-97528.824422909878</v>
      </c>
      <c r="DD342" s="199">
        <f t="shared" si="585"/>
        <v>-97745.638695942107</v>
      </c>
      <c r="DE342" s="199">
        <f t="shared" si="586"/>
        <v>-97474.25038455012</v>
      </c>
      <c r="DF342" s="199">
        <f t="shared" si="587"/>
        <v>-98311.294035710845</v>
      </c>
      <c r="DG342" s="199">
        <f t="shared" si="588"/>
        <v>-98661.574460095144</v>
      </c>
      <c r="DH342" s="199">
        <f t="shared" si="589"/>
        <v>-98956.979799568377</v>
      </c>
      <c r="DI342" s="199">
        <f t="shared" si="590"/>
        <v>-98733.287736295591</v>
      </c>
      <c r="DJ342" s="199">
        <f t="shared" si="591"/>
        <v>-99753.289342592121</v>
      </c>
      <c r="DK342" s="199">
        <f t="shared" si="592"/>
        <v>-100187.97644563532</v>
      </c>
      <c r="DL342" s="199">
        <f t="shared" si="593"/>
        <v>-98244.768761653162</v>
      </c>
      <c r="DM342" s="188"/>
      <c r="DN342" s="180"/>
    </row>
    <row r="343" spans="24:118" ht="15.4" x14ac:dyDescent="0.45">
      <c r="X343" s="246"/>
      <c r="Y343" s="268">
        <v>23</v>
      </c>
      <c r="Z343" s="269">
        <v>0</v>
      </c>
      <c r="AA343" s="269">
        <v>0</v>
      </c>
      <c r="AB343" s="269">
        <v>0</v>
      </c>
      <c r="AC343" s="269">
        <v>0</v>
      </c>
      <c r="AD343" s="269">
        <v>0</v>
      </c>
      <c r="AE343" s="269">
        <v>0</v>
      </c>
      <c r="AF343" s="269">
        <v>42.5</v>
      </c>
      <c r="AG343" s="269">
        <v>0</v>
      </c>
      <c r="AH343" s="269">
        <v>0</v>
      </c>
      <c r="AI343" s="269">
        <v>0</v>
      </c>
      <c r="AJ343" s="269">
        <v>0</v>
      </c>
      <c r="AK343" s="269">
        <v>0</v>
      </c>
      <c r="AL343" s="269">
        <v>42.5</v>
      </c>
      <c r="AM343" s="269">
        <v>42.5</v>
      </c>
      <c r="AN343" s="269">
        <v>42.5</v>
      </c>
      <c r="AO343" s="269">
        <v>496.19112999999999</v>
      </c>
      <c r="AP343" s="269">
        <v>42.5</v>
      </c>
      <c r="AQ343" s="269">
        <v>0</v>
      </c>
      <c r="AR343" s="269">
        <v>0</v>
      </c>
      <c r="AS343" s="269">
        <v>42.5</v>
      </c>
      <c r="AT343" s="269">
        <v>0</v>
      </c>
      <c r="AU343" s="269">
        <v>0</v>
      </c>
      <c r="AV343" s="269">
        <v>0</v>
      </c>
      <c r="AW343" s="269">
        <v>0</v>
      </c>
      <c r="AX343" s="269">
        <v>0</v>
      </c>
      <c r="AY343" s="269">
        <v>0</v>
      </c>
      <c r="AZ343" s="269">
        <v>496.19112999999999</v>
      </c>
      <c r="BA343" s="269">
        <v>42.5</v>
      </c>
      <c r="BB343" s="269">
        <v>0</v>
      </c>
      <c r="BC343" s="269">
        <v>0</v>
      </c>
      <c r="BD343" s="39"/>
      <c r="BE343" s="493">
        <f t="shared" si="560"/>
        <v>42.99607533333333</v>
      </c>
      <c r="BF343" s="494">
        <f t="shared" si="561"/>
        <v>46.067223571428563</v>
      </c>
      <c r="BG343" s="273">
        <f t="shared" si="594"/>
        <v>170</v>
      </c>
      <c r="BH343" s="273">
        <f t="shared" si="595"/>
        <v>1119.8822599999999</v>
      </c>
      <c r="BI343" s="274">
        <f t="shared" si="562"/>
        <v>0</v>
      </c>
      <c r="BJ343" s="275">
        <f t="shared" si="563"/>
        <v>1289.8822599999999</v>
      </c>
      <c r="BL343" s="14">
        <f>COUNTIF(Z321:BC344,"&gt;"&amp;MxDisch1)</f>
        <v>0</v>
      </c>
      <c r="BM343" s="14" t="s">
        <v>124</v>
      </c>
      <c r="CG343" s="192"/>
      <c r="CH343" s="198">
        <v>23</v>
      </c>
      <c r="CI343" s="199">
        <f t="shared" si="564"/>
        <v>-90924.019205406177</v>
      </c>
      <c r="CJ343" s="199">
        <f t="shared" si="565"/>
        <v>-90959.947127831343</v>
      </c>
      <c r="CK343" s="199">
        <f t="shared" si="566"/>
        <v>-91480.589480286726</v>
      </c>
      <c r="CL343" s="199">
        <f t="shared" si="567"/>
        <v>-91775.994819759959</v>
      </c>
      <c r="CM343" s="199">
        <f t="shared" si="568"/>
        <v>-92071.400159233192</v>
      </c>
      <c r="CN343" s="199">
        <f t="shared" si="569"/>
        <v>-92366.805498706424</v>
      </c>
      <c r="CO343" s="199">
        <f t="shared" si="570"/>
        <v>-92710.837840467982</v>
      </c>
      <c r="CP343" s="199">
        <f t="shared" si="571"/>
        <v>-93066.791791322627</v>
      </c>
      <c r="CQ343" s="199">
        <f t="shared" si="572"/>
        <v>-91743.887300545437</v>
      </c>
      <c r="CR343" s="199">
        <f t="shared" si="573"/>
        <v>-93574.112769884799</v>
      </c>
      <c r="CS343" s="199">
        <f t="shared" si="574"/>
        <v>-92624.086904081283</v>
      </c>
      <c r="CT343" s="199">
        <f t="shared" si="575"/>
        <v>-93869.518109358032</v>
      </c>
      <c r="CU343" s="199">
        <f t="shared" si="576"/>
        <v>-94346.415439677934</v>
      </c>
      <c r="CV343" s="199">
        <f t="shared" si="577"/>
        <v>-94785.23679688682</v>
      </c>
      <c r="CW343" s="199">
        <f t="shared" si="578"/>
        <v>-95153.491405650842</v>
      </c>
      <c r="CX343" s="199">
        <f t="shared" si="579"/>
        <v>-95154.195236235013</v>
      </c>
      <c r="CY343" s="199">
        <f t="shared" si="580"/>
        <v>-95768.351658352374</v>
      </c>
      <c r="CZ343" s="199">
        <f t="shared" si="581"/>
        <v>-96220.844253386429</v>
      </c>
      <c r="DA343" s="199">
        <f t="shared" si="582"/>
        <v>-96666.082385606947</v>
      </c>
      <c r="DB343" s="199">
        <f t="shared" si="583"/>
        <v>-97209.196816434182</v>
      </c>
      <c r="DC343" s="199">
        <f t="shared" si="584"/>
        <v>-97528.824422909878</v>
      </c>
      <c r="DD343" s="199">
        <f t="shared" si="585"/>
        <v>-97745.638695942107</v>
      </c>
      <c r="DE343" s="199">
        <f t="shared" si="586"/>
        <v>-97474.25038455012</v>
      </c>
      <c r="DF343" s="199">
        <f t="shared" si="587"/>
        <v>-98311.294035710845</v>
      </c>
      <c r="DG343" s="199">
        <f t="shared" si="588"/>
        <v>-98661.574460095144</v>
      </c>
      <c r="DH343" s="199">
        <f t="shared" si="589"/>
        <v>-98956.979799568377</v>
      </c>
      <c r="DI343" s="199">
        <f t="shared" si="590"/>
        <v>-99301.01214132992</v>
      </c>
      <c r="DJ343" s="199">
        <f t="shared" si="591"/>
        <v>-99801.916344880447</v>
      </c>
      <c r="DK343" s="199">
        <f t="shared" si="592"/>
        <v>-100187.97644563532</v>
      </c>
      <c r="DL343" s="199">
        <f t="shared" si="593"/>
        <v>-98244.768761653162</v>
      </c>
      <c r="DM343" s="188"/>
      <c r="DN343" s="180"/>
    </row>
    <row r="344" spans="24:118" ht="15.4" x14ac:dyDescent="0.45">
      <c r="X344" s="246"/>
      <c r="Y344" s="276">
        <v>24</v>
      </c>
      <c r="Z344" s="277">
        <v>0</v>
      </c>
      <c r="AA344" s="277">
        <v>0</v>
      </c>
      <c r="AB344" s="277">
        <v>0</v>
      </c>
      <c r="AC344" s="277">
        <v>0</v>
      </c>
      <c r="AD344" s="277">
        <v>0</v>
      </c>
      <c r="AE344" s="277">
        <v>0</v>
      </c>
      <c r="AF344" s="277">
        <v>0</v>
      </c>
      <c r="AG344" s="277">
        <v>0</v>
      </c>
      <c r="AH344" s="277">
        <v>0</v>
      </c>
      <c r="AI344" s="277">
        <v>0</v>
      </c>
      <c r="AJ344" s="277">
        <v>0</v>
      </c>
      <c r="AK344" s="277">
        <v>0</v>
      </c>
      <c r="AL344" s="277">
        <v>0</v>
      </c>
      <c r="AM344" s="277">
        <v>0</v>
      </c>
      <c r="AN344" s="277">
        <v>0</v>
      </c>
      <c r="AO344" s="277">
        <v>0</v>
      </c>
      <c r="AP344" s="277">
        <v>0</v>
      </c>
      <c r="AQ344" s="277">
        <v>0</v>
      </c>
      <c r="AR344" s="277">
        <v>0</v>
      </c>
      <c r="AS344" s="277">
        <v>0</v>
      </c>
      <c r="AT344" s="277">
        <v>0</v>
      </c>
      <c r="AU344" s="277">
        <v>0</v>
      </c>
      <c r="AV344" s="277">
        <v>0</v>
      </c>
      <c r="AW344" s="277">
        <v>0</v>
      </c>
      <c r="AX344" s="277">
        <v>0</v>
      </c>
      <c r="AY344" s="277">
        <v>0</v>
      </c>
      <c r="AZ344" s="277">
        <v>0</v>
      </c>
      <c r="BA344" s="277">
        <v>0</v>
      </c>
      <c r="BB344" s="277">
        <v>0</v>
      </c>
      <c r="BC344" s="277">
        <v>0</v>
      </c>
      <c r="BD344" s="39"/>
      <c r="BE344" s="491">
        <f t="shared" si="560"/>
        <v>0</v>
      </c>
      <c r="BF344" s="492">
        <f t="shared" si="561"/>
        <v>0</v>
      </c>
      <c r="BG344" s="278">
        <f>SUM($Z344:$BD344)</f>
        <v>0</v>
      </c>
      <c r="BH344" s="278">
        <v>0</v>
      </c>
      <c r="BI344" s="279">
        <f t="shared" si="562"/>
        <v>0</v>
      </c>
      <c r="BJ344" s="280">
        <f t="shared" si="563"/>
        <v>0</v>
      </c>
      <c r="BL344" s="14">
        <f>COUNTIF(Z321:BC344,"&lt;"&amp;-MxChgRate1)</f>
        <v>0</v>
      </c>
      <c r="BM344" s="14" t="s">
        <v>125</v>
      </c>
      <c r="CG344" s="192"/>
      <c r="CH344" s="200">
        <v>24</v>
      </c>
      <c r="CI344" s="201">
        <f t="shared" si="564"/>
        <v>-90924.019205406177</v>
      </c>
      <c r="CJ344" s="201">
        <f t="shared" si="565"/>
        <v>-90959.947127831343</v>
      </c>
      <c r="CK344" s="201">
        <f t="shared" si="566"/>
        <v>-91480.589480286726</v>
      </c>
      <c r="CL344" s="201">
        <f t="shared" si="567"/>
        <v>-91775.994819759959</v>
      </c>
      <c r="CM344" s="201">
        <f t="shared" si="568"/>
        <v>-92071.400159233192</v>
      </c>
      <c r="CN344" s="201">
        <f t="shared" si="569"/>
        <v>-92366.805498706424</v>
      </c>
      <c r="CO344" s="201">
        <f t="shared" si="570"/>
        <v>-92710.837840467982</v>
      </c>
      <c r="CP344" s="201">
        <f t="shared" si="571"/>
        <v>-93066.791791322627</v>
      </c>
      <c r="CQ344" s="201">
        <f t="shared" si="572"/>
        <v>-91743.887300545437</v>
      </c>
      <c r="CR344" s="201">
        <f t="shared" si="573"/>
        <v>-93574.112769884799</v>
      </c>
      <c r="CS344" s="201">
        <f t="shared" si="574"/>
        <v>-92624.086904081283</v>
      </c>
      <c r="CT344" s="201">
        <f t="shared" si="575"/>
        <v>-93869.518109358032</v>
      </c>
      <c r="CU344" s="201">
        <f t="shared" si="576"/>
        <v>-94346.415439677934</v>
      </c>
      <c r="CV344" s="201">
        <f t="shared" si="577"/>
        <v>-94785.23679688682</v>
      </c>
      <c r="CW344" s="201">
        <f t="shared" si="578"/>
        <v>-95153.491405650842</v>
      </c>
      <c r="CX344" s="201">
        <f t="shared" si="579"/>
        <v>-95154.195236235013</v>
      </c>
      <c r="CY344" s="201">
        <f t="shared" si="580"/>
        <v>-95768.351658352374</v>
      </c>
      <c r="CZ344" s="201">
        <f t="shared" si="581"/>
        <v>-96220.844253386429</v>
      </c>
      <c r="DA344" s="201">
        <f t="shared" si="582"/>
        <v>-96666.082385606947</v>
      </c>
      <c r="DB344" s="201">
        <f t="shared" si="583"/>
        <v>-97209.196816434182</v>
      </c>
      <c r="DC344" s="201">
        <f t="shared" si="584"/>
        <v>-97528.824422909878</v>
      </c>
      <c r="DD344" s="201">
        <f t="shared" si="585"/>
        <v>-97745.638695942107</v>
      </c>
      <c r="DE344" s="201">
        <f t="shared" si="586"/>
        <v>-97474.25038455012</v>
      </c>
      <c r="DF344" s="201">
        <f t="shared" si="587"/>
        <v>-98311.294035710845</v>
      </c>
      <c r="DG344" s="201">
        <f t="shared" si="588"/>
        <v>-98661.574460095144</v>
      </c>
      <c r="DH344" s="201">
        <f t="shared" si="589"/>
        <v>-98956.979799568377</v>
      </c>
      <c r="DI344" s="201">
        <f t="shared" si="590"/>
        <v>-99301.01214132992</v>
      </c>
      <c r="DJ344" s="201">
        <f t="shared" si="591"/>
        <v>-99801.916344880447</v>
      </c>
      <c r="DK344" s="201">
        <f t="shared" si="592"/>
        <v>-100187.97644563532</v>
      </c>
      <c r="DL344" s="201">
        <f t="shared" si="593"/>
        <v>-98244.768761653162</v>
      </c>
      <c r="DM344" s="188"/>
      <c r="DN344" s="367">
        <f>COUNTIF(CI321:DM344,"&gt;"&amp;StorCap)+COUNTIF(CI321:DM344,"&lt;"&amp;0)</f>
        <v>720</v>
      </c>
    </row>
    <row r="345" spans="24:118" ht="15.4" x14ac:dyDescent="0.45">
      <c r="X345" s="246"/>
      <c r="Y345" s="251"/>
      <c r="Z345" s="288" t="str">
        <f t="shared" ref="Z345" si="596">IF(SUM(Z321:Z344)&gt;0,"Verify","")</f>
        <v/>
      </c>
      <c r="AA345" s="288" t="str">
        <f t="shared" ref="AA345:BC345" si="597">IF(SUM(AA321:AA344)&gt;0,"Verify","")</f>
        <v/>
      </c>
      <c r="AB345" s="288" t="str">
        <f t="shared" si="597"/>
        <v/>
      </c>
      <c r="AC345" s="288" t="str">
        <f t="shared" si="597"/>
        <v/>
      </c>
      <c r="AD345" s="288" t="str">
        <f t="shared" si="597"/>
        <v/>
      </c>
      <c r="AE345" s="288" t="str">
        <f t="shared" si="597"/>
        <v/>
      </c>
      <c r="AF345" s="288" t="str">
        <f t="shared" si="597"/>
        <v/>
      </c>
      <c r="AG345" s="288" t="str">
        <f t="shared" si="597"/>
        <v/>
      </c>
      <c r="AH345" s="288" t="str">
        <f t="shared" si="597"/>
        <v/>
      </c>
      <c r="AI345" s="288" t="str">
        <f t="shared" si="597"/>
        <v>Verify</v>
      </c>
      <c r="AJ345" s="288" t="str">
        <f t="shared" si="597"/>
        <v/>
      </c>
      <c r="AK345" s="288" t="str">
        <f t="shared" si="597"/>
        <v>Verify</v>
      </c>
      <c r="AL345" s="288" t="str">
        <f t="shared" si="597"/>
        <v/>
      </c>
      <c r="AM345" s="288" t="str">
        <f t="shared" si="597"/>
        <v/>
      </c>
      <c r="AN345" s="288" t="str">
        <f t="shared" si="597"/>
        <v/>
      </c>
      <c r="AO345" s="288" t="str">
        <f t="shared" si="597"/>
        <v/>
      </c>
      <c r="AP345" s="288" t="str">
        <f t="shared" si="597"/>
        <v/>
      </c>
      <c r="AQ345" s="288" t="str">
        <f t="shared" si="597"/>
        <v/>
      </c>
      <c r="AR345" s="288" t="str">
        <f t="shared" si="597"/>
        <v/>
      </c>
      <c r="AS345" s="288" t="str">
        <f t="shared" si="597"/>
        <v/>
      </c>
      <c r="AT345" s="288" t="str">
        <f t="shared" si="597"/>
        <v/>
      </c>
      <c r="AU345" s="288" t="str">
        <f t="shared" si="597"/>
        <v/>
      </c>
      <c r="AV345" s="288" t="str">
        <f t="shared" si="597"/>
        <v/>
      </c>
      <c r="AW345" s="288" t="str">
        <f t="shared" si="597"/>
        <v>Verify</v>
      </c>
      <c r="AX345" s="288" t="str">
        <f t="shared" si="597"/>
        <v/>
      </c>
      <c r="AY345" s="288" t="str">
        <f t="shared" si="597"/>
        <v/>
      </c>
      <c r="AZ345" s="288" t="str">
        <f t="shared" si="597"/>
        <v/>
      </c>
      <c r="BA345" s="288" t="str">
        <f t="shared" si="597"/>
        <v/>
      </c>
      <c r="BB345" s="288" t="str">
        <f t="shared" si="597"/>
        <v/>
      </c>
      <c r="BC345" s="288" t="str">
        <f t="shared" si="597"/>
        <v/>
      </c>
      <c r="BD345" s="39"/>
      <c r="BE345" s="39"/>
      <c r="BF345" s="39"/>
      <c r="BG345" s="278">
        <f>SUM(BG321:BG344)</f>
        <v>-35808.533960920002</v>
      </c>
      <c r="BH345" s="278">
        <f>SUM(BH328:BH343)</f>
        <v>24951.431087619989</v>
      </c>
      <c r="BI345" s="278">
        <f>SUM(BI321:BI344)</f>
        <v>-74171.292423299994</v>
      </c>
      <c r="BJ345" s="291">
        <f>SUM(BJ321:BJ344)</f>
        <v>63314.189549999988</v>
      </c>
      <c r="CG345" s="192"/>
      <c r="CH345" s="202"/>
      <c r="CI345" s="208"/>
      <c r="CJ345" s="208"/>
      <c r="CK345" s="208"/>
      <c r="CL345" s="208"/>
      <c r="CM345" s="208"/>
      <c r="CN345" s="208"/>
      <c r="CO345" s="208"/>
      <c r="CP345" s="208"/>
      <c r="CQ345" s="208"/>
      <c r="CR345" s="208"/>
      <c r="CS345" s="208"/>
      <c r="CT345" s="208"/>
      <c r="CU345" s="208"/>
      <c r="CV345" s="208"/>
      <c r="CW345" s="208"/>
      <c r="CX345" s="208"/>
      <c r="CY345" s="208"/>
      <c r="CZ345" s="208"/>
      <c r="DA345" s="208"/>
      <c r="DB345" s="208"/>
      <c r="DC345" s="208"/>
      <c r="DD345" s="208"/>
      <c r="DE345" s="208"/>
      <c r="DF345" s="208"/>
      <c r="DG345" s="208"/>
      <c r="DH345" s="208"/>
      <c r="DI345" s="208"/>
      <c r="DJ345" s="208"/>
      <c r="DK345" s="208"/>
      <c r="DL345" s="208"/>
      <c r="DM345" s="188"/>
      <c r="DN345" s="180"/>
    </row>
    <row r="346" spans="24:118" ht="15.4" x14ac:dyDescent="0.45">
      <c r="X346" s="283"/>
      <c r="Y346" s="284"/>
      <c r="Z346" s="284"/>
      <c r="AA346" s="284"/>
      <c r="AB346" s="284"/>
      <c r="AC346" s="284"/>
      <c r="AD346" s="284"/>
      <c r="AE346" s="284"/>
      <c r="AF346" s="284"/>
      <c r="AG346" s="284"/>
      <c r="AH346" s="284"/>
      <c r="AI346" s="284"/>
      <c r="AJ346" s="284"/>
      <c r="AK346" s="284"/>
      <c r="AL346" s="284"/>
      <c r="AM346" s="284"/>
      <c r="AN346" s="284"/>
      <c r="AO346" s="284"/>
      <c r="AP346" s="284"/>
      <c r="AQ346" s="284"/>
      <c r="AR346" s="284"/>
      <c r="AS346" s="284"/>
      <c r="AT346" s="284"/>
      <c r="AU346" s="284"/>
      <c r="AV346" s="284"/>
      <c r="AW346" s="284"/>
      <c r="AX346" s="284"/>
      <c r="AY346" s="284"/>
      <c r="AZ346" s="284"/>
      <c r="BA346" s="284"/>
      <c r="BB346" s="284"/>
      <c r="BC346" s="284"/>
      <c r="BD346" s="286"/>
      <c r="BE346" s="286"/>
      <c r="BF346" s="286"/>
      <c r="BG346" s="292"/>
      <c r="BH346" s="293"/>
      <c r="BI346" s="293"/>
      <c r="BJ346" s="294"/>
      <c r="CG346" s="203"/>
      <c r="CH346" s="204"/>
      <c r="CI346" s="204"/>
      <c r="CJ346" s="204"/>
      <c r="CK346" s="204"/>
      <c r="CL346" s="204"/>
      <c r="CM346" s="204"/>
      <c r="CN346" s="204"/>
      <c r="CO346" s="204"/>
      <c r="CP346" s="204"/>
      <c r="CQ346" s="204"/>
      <c r="CR346" s="204"/>
      <c r="CS346" s="204"/>
      <c r="CT346" s="204"/>
      <c r="CU346" s="204"/>
      <c r="CV346" s="204"/>
      <c r="CW346" s="204"/>
      <c r="CX346" s="204"/>
      <c r="CY346" s="204"/>
      <c r="CZ346" s="204"/>
      <c r="DA346" s="204"/>
      <c r="DB346" s="204"/>
      <c r="DC346" s="204"/>
      <c r="DD346" s="204"/>
      <c r="DE346" s="204"/>
      <c r="DF346" s="204"/>
      <c r="DG346" s="204"/>
      <c r="DH346" s="204"/>
      <c r="DI346" s="204"/>
      <c r="DJ346" s="204"/>
      <c r="DK346" s="204"/>
      <c r="DL346" s="204"/>
      <c r="DM346" s="209"/>
      <c r="DN346" s="180"/>
    </row>
    <row r="347" spans="24:118" ht="15.4" x14ac:dyDescent="0.45">
      <c r="X347" s="296"/>
      <c r="Y347" s="297"/>
      <c r="Z347" s="297"/>
      <c r="AA347" s="297"/>
      <c r="AB347" s="297"/>
      <c r="AC347" s="297"/>
      <c r="AD347" s="297"/>
      <c r="AE347" s="297"/>
      <c r="AF347" s="297"/>
      <c r="AG347" s="297"/>
      <c r="AH347" s="297"/>
      <c r="AI347" s="297"/>
      <c r="AJ347" s="297"/>
      <c r="AK347" s="297"/>
      <c r="AL347" s="297"/>
      <c r="AM347" s="297"/>
      <c r="AN347" s="298"/>
      <c r="AO347" s="299"/>
      <c r="AP347" s="299"/>
      <c r="AQ347" s="299"/>
      <c r="AR347" s="299"/>
      <c r="AS347" s="299"/>
      <c r="AT347" s="299"/>
      <c r="AU347" s="299"/>
      <c r="AV347" s="299"/>
      <c r="AW347" s="299"/>
      <c r="AX347" s="299"/>
      <c r="AY347" s="299"/>
      <c r="AZ347" s="299"/>
      <c r="BA347" s="299"/>
      <c r="BB347" s="299"/>
      <c r="BC347" s="299"/>
      <c r="BD347" s="299"/>
      <c r="BE347" s="299"/>
      <c r="BF347" s="299"/>
      <c r="BG347" s="39"/>
      <c r="BH347" s="39"/>
      <c r="BI347" s="39"/>
      <c r="BJ347" s="247"/>
      <c r="CG347" s="210"/>
      <c r="CH347" s="211"/>
      <c r="CI347" s="211"/>
      <c r="CJ347" s="211"/>
      <c r="CK347" s="211"/>
      <c r="CL347" s="211"/>
      <c r="CM347" s="211"/>
      <c r="CN347" s="211"/>
      <c r="CO347" s="211"/>
      <c r="CP347" s="211"/>
      <c r="CQ347" s="211"/>
      <c r="CR347" s="211"/>
      <c r="CS347" s="211"/>
      <c r="CT347" s="211"/>
      <c r="CU347" s="211"/>
      <c r="CV347" s="211"/>
      <c r="CW347" s="212"/>
      <c r="CX347" s="213"/>
      <c r="CY347" s="213"/>
      <c r="CZ347" s="213"/>
      <c r="DA347" s="213"/>
      <c r="DB347" s="213"/>
      <c r="DC347" s="213"/>
      <c r="DD347" s="213"/>
      <c r="DE347" s="213"/>
      <c r="DF347" s="213"/>
      <c r="DG347" s="213"/>
      <c r="DH347" s="213"/>
      <c r="DI347" s="213"/>
      <c r="DJ347" s="213"/>
      <c r="DK347" s="213"/>
      <c r="DL347" s="213"/>
      <c r="DM347" s="213"/>
      <c r="DN347" s="180"/>
    </row>
    <row r="348" spans="24:118" ht="15.4" x14ac:dyDescent="0.45">
      <c r="X348" s="246" t="s">
        <v>180</v>
      </c>
      <c r="Y348" s="39"/>
      <c r="Z348" s="39"/>
      <c r="AA348" s="39"/>
      <c r="AB348" s="39"/>
      <c r="AC348" s="39"/>
      <c r="AD348" s="39"/>
      <c r="AE348" s="39"/>
      <c r="AF348" s="39"/>
      <c r="AG348" s="39"/>
      <c r="AH348" s="39"/>
      <c r="AI348" s="39"/>
      <c r="AJ348" s="39"/>
      <c r="AK348" s="39"/>
      <c r="AL348" s="39"/>
      <c r="AM348" s="39"/>
      <c r="AN348" s="39"/>
      <c r="AO348" s="39"/>
      <c r="AP348" s="39"/>
      <c r="AQ348" s="39"/>
      <c r="AR348" s="39"/>
      <c r="AS348" s="39"/>
      <c r="AT348" s="39"/>
      <c r="AU348" s="39"/>
      <c r="AV348" s="39"/>
      <c r="AW348" s="39"/>
      <c r="AX348" s="39"/>
      <c r="AY348" s="39"/>
      <c r="AZ348" s="39"/>
      <c r="BA348" s="39"/>
      <c r="BB348" s="39"/>
      <c r="BC348" s="39"/>
      <c r="BD348" s="39"/>
      <c r="BE348" s="39"/>
      <c r="BF348" s="39"/>
      <c r="BG348" s="39"/>
      <c r="BH348" s="39"/>
      <c r="BI348" s="39"/>
      <c r="BJ348" s="247"/>
      <c r="CG348" s="192" t="s">
        <v>180</v>
      </c>
      <c r="CH348" s="188"/>
      <c r="CI348" s="188"/>
      <c r="CJ348" s="188"/>
      <c r="CK348" s="188"/>
      <c r="CL348" s="188"/>
      <c r="CM348" s="188"/>
      <c r="CN348" s="188"/>
      <c r="CO348" s="188"/>
      <c r="CP348" s="188"/>
      <c r="CQ348" s="188"/>
      <c r="CR348" s="188"/>
      <c r="CS348" s="188"/>
      <c r="CT348" s="188"/>
      <c r="CU348" s="188"/>
      <c r="CV348" s="188"/>
      <c r="CW348" s="188"/>
      <c r="CX348" s="188"/>
      <c r="CY348" s="188"/>
      <c r="CZ348" s="188"/>
      <c r="DA348" s="188"/>
      <c r="DB348" s="188"/>
      <c r="DC348" s="188"/>
      <c r="DD348" s="188"/>
      <c r="DE348" s="188"/>
      <c r="DF348" s="188"/>
      <c r="DG348" s="188"/>
      <c r="DH348" s="188"/>
      <c r="DI348" s="188"/>
      <c r="DJ348" s="188"/>
      <c r="DK348" s="188"/>
      <c r="DL348" s="188"/>
      <c r="DM348" s="188"/>
      <c r="DN348" s="180"/>
    </row>
    <row r="349" spans="24:118" ht="15.4" x14ac:dyDescent="0.45">
      <c r="X349" s="246"/>
      <c r="Y349" s="39"/>
      <c r="Z349" s="264" t="str">
        <f t="shared" ref="Z349:BD349" si="598">IFERROR(SUMIF(Z352:Z375,"&gt;0",Z352:Z375)/-SUMIF(Z352:Z375,"&lt;0",Z352:Z375),"")</f>
        <v/>
      </c>
      <c r="AA349" s="264">
        <f t="shared" si="598"/>
        <v>0.88000000000141065</v>
      </c>
      <c r="AB349" s="264">
        <f t="shared" si="598"/>
        <v>0.87874247417954754</v>
      </c>
      <c r="AC349" s="264">
        <f t="shared" si="598"/>
        <v>0.88125932540478735</v>
      </c>
      <c r="AD349" s="264">
        <f t="shared" si="598"/>
        <v>0.87999999999859135</v>
      </c>
      <c r="AE349" s="264">
        <f t="shared" si="598"/>
        <v>0.87999999999859135</v>
      </c>
      <c r="AF349" s="264">
        <f t="shared" si="598"/>
        <v>0.44020958763580298</v>
      </c>
      <c r="AG349" s="264">
        <f t="shared" si="598"/>
        <v>1.7591620486056296</v>
      </c>
      <c r="AH349" s="264">
        <f t="shared" si="598"/>
        <v>0.88000000000246514</v>
      </c>
      <c r="AI349" s="264">
        <f t="shared" si="598"/>
        <v>0.87999999999859135</v>
      </c>
      <c r="AJ349" s="264">
        <f t="shared" si="598"/>
        <v>0.87999999999859135</v>
      </c>
      <c r="AK349" s="264">
        <f t="shared" si="598"/>
        <v>0.88</v>
      </c>
      <c r="AL349" s="264">
        <f t="shared" si="598"/>
        <v>0.87999999999924761</v>
      </c>
      <c r="AM349" s="264">
        <f t="shared" si="598"/>
        <v>0.76145892605624266</v>
      </c>
      <c r="AN349" s="264">
        <f t="shared" si="598"/>
        <v>1.0169951043972159</v>
      </c>
      <c r="AO349" s="264">
        <f t="shared" si="598"/>
        <v>0.87999999999859135</v>
      </c>
      <c r="AP349" s="264">
        <f t="shared" si="598"/>
        <v>0.87999999999859135</v>
      </c>
      <c r="AQ349" s="264">
        <f t="shared" si="598"/>
        <v>0.87999999999915146</v>
      </c>
      <c r="AR349" s="264">
        <f t="shared" si="598"/>
        <v>0.87999999999830714</v>
      </c>
      <c r="AS349" s="264">
        <f t="shared" si="598"/>
        <v>0.80762184345408516</v>
      </c>
      <c r="AT349" s="264">
        <f t="shared" si="598"/>
        <v>0.95861911300000013</v>
      </c>
      <c r="AU349" s="264">
        <f t="shared" si="598"/>
        <v>0.89911530111108806</v>
      </c>
      <c r="AV349" s="264">
        <f t="shared" si="598"/>
        <v>0.87999999999830714</v>
      </c>
      <c r="AW349" s="264">
        <f t="shared" si="598"/>
        <v>0.87999999999859135</v>
      </c>
      <c r="AX349" s="264">
        <f t="shared" si="598"/>
        <v>0.87999999999915168</v>
      </c>
      <c r="AY349" s="264">
        <f t="shared" si="598"/>
        <v>0.87999999999859135</v>
      </c>
      <c r="AZ349" s="264">
        <f t="shared" si="598"/>
        <v>0.88</v>
      </c>
      <c r="BA349" s="264">
        <f t="shared" si="598"/>
        <v>0.44020958763774076</v>
      </c>
      <c r="BB349" s="264">
        <f t="shared" si="598"/>
        <v>1.7591620486056296</v>
      </c>
      <c r="BC349" s="264">
        <f t="shared" si="598"/>
        <v>0.88000000000246514</v>
      </c>
      <c r="BD349" s="264">
        <f t="shared" si="598"/>
        <v>0.87999999999859135</v>
      </c>
      <c r="BE349" s="39"/>
      <c r="BF349" s="39"/>
      <c r="BG349" s="43"/>
      <c r="BH349" s="39"/>
      <c r="BI349" s="39"/>
      <c r="BJ349" s="247"/>
      <c r="CG349" s="192"/>
      <c r="CH349" s="188"/>
      <c r="CI349" s="193"/>
      <c r="CJ349" s="193"/>
      <c r="CK349" s="193"/>
      <c r="CL349" s="193"/>
      <c r="CM349" s="193"/>
      <c r="CN349" s="193"/>
      <c r="CO349" s="193"/>
      <c r="CP349" s="193"/>
      <c r="CQ349" s="193"/>
      <c r="CR349" s="193"/>
      <c r="CS349" s="193"/>
      <c r="CT349" s="193"/>
      <c r="CU349" s="193"/>
      <c r="CV349" s="193"/>
      <c r="CW349" s="193"/>
      <c r="CX349" s="193"/>
      <c r="CY349" s="193"/>
      <c r="CZ349" s="193"/>
      <c r="DA349" s="193"/>
      <c r="DB349" s="193"/>
      <c r="DC349" s="193"/>
      <c r="DD349" s="193"/>
      <c r="DE349" s="193"/>
      <c r="DF349" s="193"/>
      <c r="DG349" s="193"/>
      <c r="DH349" s="193"/>
      <c r="DI349" s="193"/>
      <c r="DJ349" s="193"/>
      <c r="DK349" s="193"/>
      <c r="DL349" s="193"/>
      <c r="DM349" s="193"/>
      <c r="DN349" s="180"/>
    </row>
    <row r="350" spans="24:118" ht="15.4" x14ac:dyDescent="0.45">
      <c r="X350" s="246"/>
      <c r="Y350" s="248" t="s">
        <v>93</v>
      </c>
      <c r="Z350" s="62">
        <v>1</v>
      </c>
      <c r="AA350" s="62">
        <v>2</v>
      </c>
      <c r="AB350" s="62">
        <v>3</v>
      </c>
      <c r="AC350" s="62">
        <v>4</v>
      </c>
      <c r="AD350" s="62">
        <v>5</v>
      </c>
      <c r="AE350" s="62">
        <v>6</v>
      </c>
      <c r="AF350" s="62">
        <v>7</v>
      </c>
      <c r="AG350" s="62">
        <v>8</v>
      </c>
      <c r="AH350" s="62">
        <v>9</v>
      </c>
      <c r="AI350" s="62">
        <v>10</v>
      </c>
      <c r="AJ350" s="62">
        <v>11</v>
      </c>
      <c r="AK350" s="62">
        <v>12</v>
      </c>
      <c r="AL350" s="62">
        <v>13</v>
      </c>
      <c r="AM350" s="62">
        <v>14</v>
      </c>
      <c r="AN350" s="62">
        <v>15</v>
      </c>
      <c r="AO350" s="62">
        <v>16</v>
      </c>
      <c r="AP350" s="62">
        <v>17</v>
      </c>
      <c r="AQ350" s="62">
        <v>18</v>
      </c>
      <c r="AR350" s="62">
        <v>19</v>
      </c>
      <c r="AS350" s="62">
        <v>20</v>
      </c>
      <c r="AT350" s="62">
        <v>21</v>
      </c>
      <c r="AU350" s="62">
        <v>22</v>
      </c>
      <c r="AV350" s="62">
        <v>23</v>
      </c>
      <c r="AW350" s="62">
        <v>24</v>
      </c>
      <c r="AX350" s="62">
        <v>25</v>
      </c>
      <c r="AY350" s="62">
        <v>26</v>
      </c>
      <c r="AZ350" s="62">
        <v>27</v>
      </c>
      <c r="BA350" s="62">
        <v>28</v>
      </c>
      <c r="BB350" s="62">
        <v>29</v>
      </c>
      <c r="BC350" s="62">
        <v>30</v>
      </c>
      <c r="BD350" s="62">
        <v>31</v>
      </c>
      <c r="BE350" s="484" t="s">
        <v>94</v>
      </c>
      <c r="BF350" s="495"/>
      <c r="BG350" s="266" t="s">
        <v>95</v>
      </c>
      <c r="BH350" s="266" t="s">
        <v>96</v>
      </c>
      <c r="BI350" s="266" t="s">
        <v>97</v>
      </c>
      <c r="BJ350" s="267" t="s">
        <v>98</v>
      </c>
      <c r="CG350" s="192"/>
      <c r="CH350" s="194" t="s">
        <v>93</v>
      </c>
      <c r="CI350" s="195">
        <v>1</v>
      </c>
      <c r="CJ350" s="195">
        <v>2</v>
      </c>
      <c r="CK350" s="195">
        <v>3</v>
      </c>
      <c r="CL350" s="195">
        <v>4</v>
      </c>
      <c r="CM350" s="195">
        <v>5</v>
      </c>
      <c r="CN350" s="195">
        <v>6</v>
      </c>
      <c r="CO350" s="195">
        <v>7</v>
      </c>
      <c r="CP350" s="195">
        <v>8</v>
      </c>
      <c r="CQ350" s="195">
        <v>9</v>
      </c>
      <c r="CR350" s="195">
        <v>10</v>
      </c>
      <c r="CS350" s="195">
        <v>11</v>
      </c>
      <c r="CT350" s="195">
        <v>12</v>
      </c>
      <c r="CU350" s="195">
        <v>13</v>
      </c>
      <c r="CV350" s="195">
        <v>14</v>
      </c>
      <c r="CW350" s="195">
        <v>15</v>
      </c>
      <c r="CX350" s="195">
        <v>16</v>
      </c>
      <c r="CY350" s="195">
        <v>17</v>
      </c>
      <c r="CZ350" s="195">
        <v>18</v>
      </c>
      <c r="DA350" s="195">
        <v>19</v>
      </c>
      <c r="DB350" s="195">
        <v>20</v>
      </c>
      <c r="DC350" s="195">
        <v>21</v>
      </c>
      <c r="DD350" s="195">
        <v>22</v>
      </c>
      <c r="DE350" s="195">
        <v>23</v>
      </c>
      <c r="DF350" s="195">
        <v>24</v>
      </c>
      <c r="DG350" s="195">
        <v>25</v>
      </c>
      <c r="DH350" s="195">
        <v>26</v>
      </c>
      <c r="DI350" s="195">
        <v>27</v>
      </c>
      <c r="DJ350" s="195">
        <v>28</v>
      </c>
      <c r="DK350" s="195">
        <v>29</v>
      </c>
      <c r="DL350" s="195">
        <v>30</v>
      </c>
      <c r="DM350" s="195">
        <v>31</v>
      </c>
      <c r="DN350" s="180"/>
    </row>
    <row r="351" spans="24:118" ht="15.4" x14ac:dyDescent="0.45">
      <c r="X351" s="246"/>
      <c r="Y351" s="248"/>
      <c r="Z351" s="62" t="str">
        <f>VLOOKUP(WEEKDAY(CONCATENATE("1","/",Z350,"/",$AJ$6)),$BY$11:$BZ$17,2,FALSE)</f>
        <v>Sun</v>
      </c>
      <c r="AA351" s="62" t="str">
        <f t="shared" ref="AA351" si="599">VLOOKUP(WEEKDAY(CONCATENATE("1","/",AA350,"/",$AJ$6)),$BY$11:$BZ$17,2,FALSE)</f>
        <v>Mon</v>
      </c>
      <c r="AB351" s="62" t="str">
        <f t="shared" ref="AB351" si="600">VLOOKUP(WEEKDAY(CONCATENATE("1","/",AB350,"/",$AJ$6)),$BY$11:$BZ$17,2,FALSE)</f>
        <v>Tues</v>
      </c>
      <c r="AC351" s="62" t="str">
        <f t="shared" ref="AC351" si="601">VLOOKUP(WEEKDAY(CONCATENATE("1","/",AC350,"/",$AJ$6)),$BY$11:$BZ$17,2,FALSE)</f>
        <v>Wed</v>
      </c>
      <c r="AD351" s="62" t="str">
        <f t="shared" ref="AD351" si="602">VLOOKUP(WEEKDAY(CONCATENATE("1","/",AD350,"/",$AJ$6)),$BY$11:$BZ$17,2,FALSE)</f>
        <v>Thur</v>
      </c>
      <c r="AE351" s="62" t="str">
        <f t="shared" ref="AE351" si="603">VLOOKUP(WEEKDAY(CONCATENATE("1","/",AE350,"/",$AJ$6)),$BY$11:$BZ$17,2,FALSE)</f>
        <v>Fri</v>
      </c>
      <c r="AF351" s="62" t="str">
        <f t="shared" ref="AF351" si="604">VLOOKUP(WEEKDAY(CONCATENATE("1","/",AF350,"/",$AJ$6)),$BY$11:$BZ$17,2,FALSE)</f>
        <v>Sat</v>
      </c>
      <c r="AG351" s="62" t="str">
        <f>Z351</f>
        <v>Sun</v>
      </c>
      <c r="AH351" s="62" t="str">
        <f t="shared" ref="AH351:BD351" si="605">AA351</f>
        <v>Mon</v>
      </c>
      <c r="AI351" s="62" t="str">
        <f t="shared" si="605"/>
        <v>Tues</v>
      </c>
      <c r="AJ351" s="62" t="str">
        <f t="shared" si="605"/>
        <v>Wed</v>
      </c>
      <c r="AK351" s="62" t="str">
        <f t="shared" si="605"/>
        <v>Thur</v>
      </c>
      <c r="AL351" s="62" t="str">
        <f t="shared" si="605"/>
        <v>Fri</v>
      </c>
      <c r="AM351" s="62" t="str">
        <f t="shared" si="605"/>
        <v>Sat</v>
      </c>
      <c r="AN351" s="62" t="str">
        <f t="shared" si="605"/>
        <v>Sun</v>
      </c>
      <c r="AO351" s="62" t="str">
        <f t="shared" si="605"/>
        <v>Mon</v>
      </c>
      <c r="AP351" s="62" t="str">
        <f t="shared" si="605"/>
        <v>Tues</v>
      </c>
      <c r="AQ351" s="62" t="str">
        <f t="shared" si="605"/>
        <v>Wed</v>
      </c>
      <c r="AR351" s="62" t="str">
        <f t="shared" si="605"/>
        <v>Thur</v>
      </c>
      <c r="AS351" s="62" t="str">
        <f t="shared" si="605"/>
        <v>Fri</v>
      </c>
      <c r="AT351" s="62" t="str">
        <f t="shared" si="605"/>
        <v>Sat</v>
      </c>
      <c r="AU351" s="62" t="str">
        <f t="shared" si="605"/>
        <v>Sun</v>
      </c>
      <c r="AV351" s="62" t="str">
        <f t="shared" si="605"/>
        <v>Mon</v>
      </c>
      <c r="AW351" s="62" t="str">
        <f t="shared" si="605"/>
        <v>Tues</v>
      </c>
      <c r="AX351" s="62" t="str">
        <f t="shared" si="605"/>
        <v>Wed</v>
      </c>
      <c r="AY351" s="62" t="str">
        <f t="shared" si="605"/>
        <v>Thur</v>
      </c>
      <c r="AZ351" s="62" t="str">
        <f t="shared" si="605"/>
        <v>Fri</v>
      </c>
      <c r="BA351" s="62" t="str">
        <f t="shared" si="605"/>
        <v>Sat</v>
      </c>
      <c r="BB351" s="62" t="str">
        <f t="shared" si="605"/>
        <v>Sun</v>
      </c>
      <c r="BC351" s="62" t="str">
        <f t="shared" si="605"/>
        <v>Mon</v>
      </c>
      <c r="BD351" s="62" t="str">
        <f t="shared" si="605"/>
        <v>Tues</v>
      </c>
      <c r="BE351" s="484" t="s">
        <v>113</v>
      </c>
      <c r="BF351" s="495"/>
      <c r="BG351" s="266" t="s">
        <v>43</v>
      </c>
      <c r="BH351" s="266" t="s">
        <v>43</v>
      </c>
      <c r="BI351" s="266" t="s">
        <v>43</v>
      </c>
      <c r="BJ351" s="267" t="s">
        <v>43</v>
      </c>
      <c r="CG351" s="192"/>
      <c r="CH351" s="194"/>
      <c r="CI351" s="195" t="str">
        <f>Z351</f>
        <v>Sun</v>
      </c>
      <c r="CJ351" s="195" t="str">
        <f t="shared" ref="CJ351:DM351" si="606">AA351</f>
        <v>Mon</v>
      </c>
      <c r="CK351" s="195" t="str">
        <f t="shared" si="606"/>
        <v>Tues</v>
      </c>
      <c r="CL351" s="195" t="str">
        <f t="shared" si="606"/>
        <v>Wed</v>
      </c>
      <c r="CM351" s="195" t="str">
        <f t="shared" si="606"/>
        <v>Thur</v>
      </c>
      <c r="CN351" s="195" t="str">
        <f t="shared" si="606"/>
        <v>Fri</v>
      </c>
      <c r="CO351" s="195" t="str">
        <f t="shared" si="606"/>
        <v>Sat</v>
      </c>
      <c r="CP351" s="195" t="str">
        <f t="shared" si="606"/>
        <v>Sun</v>
      </c>
      <c r="CQ351" s="195" t="str">
        <f t="shared" si="606"/>
        <v>Mon</v>
      </c>
      <c r="CR351" s="195" t="str">
        <f t="shared" si="606"/>
        <v>Tues</v>
      </c>
      <c r="CS351" s="195" t="str">
        <f t="shared" si="606"/>
        <v>Wed</v>
      </c>
      <c r="CT351" s="195" t="str">
        <f t="shared" si="606"/>
        <v>Thur</v>
      </c>
      <c r="CU351" s="195" t="str">
        <f t="shared" si="606"/>
        <v>Fri</v>
      </c>
      <c r="CV351" s="195" t="str">
        <f t="shared" si="606"/>
        <v>Sat</v>
      </c>
      <c r="CW351" s="195" t="str">
        <f t="shared" si="606"/>
        <v>Sun</v>
      </c>
      <c r="CX351" s="195" t="str">
        <f t="shared" si="606"/>
        <v>Mon</v>
      </c>
      <c r="CY351" s="195" t="str">
        <f t="shared" si="606"/>
        <v>Tues</v>
      </c>
      <c r="CZ351" s="195" t="str">
        <f t="shared" si="606"/>
        <v>Wed</v>
      </c>
      <c r="DA351" s="195" t="str">
        <f t="shared" si="606"/>
        <v>Thur</v>
      </c>
      <c r="DB351" s="195" t="str">
        <f t="shared" si="606"/>
        <v>Fri</v>
      </c>
      <c r="DC351" s="195" t="str">
        <f t="shared" si="606"/>
        <v>Sat</v>
      </c>
      <c r="DD351" s="195" t="str">
        <f t="shared" si="606"/>
        <v>Sun</v>
      </c>
      <c r="DE351" s="195" t="str">
        <f t="shared" si="606"/>
        <v>Mon</v>
      </c>
      <c r="DF351" s="195" t="str">
        <f t="shared" si="606"/>
        <v>Tues</v>
      </c>
      <c r="DG351" s="195" t="str">
        <f t="shared" si="606"/>
        <v>Wed</v>
      </c>
      <c r="DH351" s="195" t="str">
        <f t="shared" si="606"/>
        <v>Thur</v>
      </c>
      <c r="DI351" s="195" t="str">
        <f t="shared" si="606"/>
        <v>Fri</v>
      </c>
      <c r="DJ351" s="195" t="str">
        <f t="shared" si="606"/>
        <v>Sat</v>
      </c>
      <c r="DK351" s="195" t="str">
        <f t="shared" si="606"/>
        <v>Sun</v>
      </c>
      <c r="DL351" s="195" t="str">
        <f t="shared" si="606"/>
        <v>Mon</v>
      </c>
      <c r="DM351" s="195" t="str">
        <f t="shared" si="606"/>
        <v>Tues</v>
      </c>
      <c r="DN351" s="180"/>
    </row>
    <row r="352" spans="24:118" ht="15.4" x14ac:dyDescent="0.45">
      <c r="X352" s="246"/>
      <c r="Y352" s="268">
        <v>1</v>
      </c>
      <c r="Z352" s="269">
        <v>0</v>
      </c>
      <c r="AA352" s="269">
        <v>-112.14901136</v>
      </c>
      <c r="AB352" s="269">
        <v>0</v>
      </c>
      <c r="AC352" s="269">
        <v>-500</v>
      </c>
      <c r="AD352" s="269">
        <v>-500</v>
      </c>
      <c r="AE352" s="269">
        <v>-500</v>
      </c>
      <c r="AF352" s="269">
        <v>0</v>
      </c>
      <c r="AG352" s="269">
        <v>-500</v>
      </c>
      <c r="AH352" s="269">
        <v>-135.28157102</v>
      </c>
      <c r="AI352" s="269">
        <v>0</v>
      </c>
      <c r="AJ352" s="269">
        <v>-500</v>
      </c>
      <c r="AK352" s="269">
        <v>-500</v>
      </c>
      <c r="AL352" s="269">
        <v>0</v>
      </c>
      <c r="AM352" s="269">
        <v>0</v>
      </c>
      <c r="AN352" s="269">
        <v>0</v>
      </c>
      <c r="AO352" s="269">
        <v>0</v>
      </c>
      <c r="AP352" s="269">
        <v>-500</v>
      </c>
      <c r="AQ352" s="269">
        <v>-271.64520739</v>
      </c>
      <c r="AR352" s="269">
        <v>-500</v>
      </c>
      <c r="AS352" s="269">
        <v>-500</v>
      </c>
      <c r="AT352" s="269">
        <v>0</v>
      </c>
      <c r="AU352" s="269">
        <v>-500</v>
      </c>
      <c r="AV352" s="269">
        <v>0</v>
      </c>
      <c r="AW352" s="269">
        <v>-500</v>
      </c>
      <c r="AX352" s="269">
        <v>-500</v>
      </c>
      <c r="AY352" s="269">
        <v>0</v>
      </c>
      <c r="AZ352" s="269">
        <v>-271.64520739</v>
      </c>
      <c r="BA352" s="269">
        <v>-135.28157102</v>
      </c>
      <c r="BB352" s="269">
        <v>0</v>
      </c>
      <c r="BC352" s="269">
        <v>-500</v>
      </c>
      <c r="BD352" s="269">
        <v>-271.64520739</v>
      </c>
      <c r="BE352" s="493">
        <f>SUM(Z352:BD352)/COUNT(Z$350:BD$350)</f>
        <v>-248.31121856677422</v>
      </c>
      <c r="BF352" s="494">
        <f t="shared" ref="BF352" si="607">SUM(AA352:BC352)/COUNT(AA$40:BC$40)</f>
        <v>-265.21437743500002</v>
      </c>
      <c r="BG352" s="270">
        <f t="shared" ref="BG352:BG358" si="608">SUM($Z352:$BD352)</f>
        <v>-7697.6477755700007</v>
      </c>
      <c r="BH352" s="270">
        <v>0</v>
      </c>
      <c r="BI352" s="271">
        <f>SUMIF(Z352:BD352,"&lt;0",Z352:BD352)</f>
        <v>-7697.6477755700007</v>
      </c>
      <c r="BJ352" s="272">
        <f>SUMIF(Z352:BD352,"&gt;0",Z352:BD352)</f>
        <v>0</v>
      </c>
      <c r="CG352" s="192"/>
      <c r="CH352" s="198">
        <v>1</v>
      </c>
      <c r="CI352" s="199">
        <f>DL344+IF(Z352&lt;0,ABS(Z352*(StorEff1/100)),-1*Z352/(StorEff1/100))</f>
        <v>-98244.768761653162</v>
      </c>
      <c r="CJ352" s="199">
        <f t="shared" ref="CJ352:DM352" si="609">CI375+IF(AA352&lt;0,ABS(AA352*(StorEff1/100)),-1*AA352/(StorEff1/100))</f>
        <v>-100433.99055146822</v>
      </c>
      <c r="CK352" s="199">
        <f t="shared" si="609"/>
        <v>-100908.74729826409</v>
      </c>
      <c r="CL352" s="199">
        <f t="shared" si="609"/>
        <v>-100770.30093162766</v>
      </c>
      <c r="CM352" s="199">
        <f t="shared" si="609"/>
        <v>-101074.96022144271</v>
      </c>
      <c r="CN352" s="199">
        <f t="shared" si="609"/>
        <v>-101376.78233592755</v>
      </c>
      <c r="CO352" s="199">
        <f t="shared" si="609"/>
        <v>-102115.60445041241</v>
      </c>
      <c r="CP352" s="199">
        <f t="shared" si="609"/>
        <v>-100837.35129887894</v>
      </c>
      <c r="CQ352" s="199">
        <f t="shared" si="609"/>
        <v>-102450.17341337253</v>
      </c>
      <c r="CR352" s="199">
        <f t="shared" si="609"/>
        <v>-102870.23162093759</v>
      </c>
      <c r="CS352" s="199">
        <f t="shared" si="609"/>
        <v>-102735.05373542242</v>
      </c>
      <c r="CT352" s="199">
        <f t="shared" si="609"/>
        <v>-103036.87584990726</v>
      </c>
      <c r="CU352" s="199">
        <f t="shared" si="609"/>
        <v>-103926.68090593885</v>
      </c>
      <c r="CV352" s="199">
        <f t="shared" si="609"/>
        <v>-104350.51218412547</v>
      </c>
      <c r="CW352" s="199">
        <f t="shared" si="609"/>
        <v>-104344.22987927393</v>
      </c>
      <c r="CX352" s="199">
        <f t="shared" si="609"/>
        <v>-104913.49923401762</v>
      </c>
      <c r="CY352" s="199">
        <f t="shared" si="609"/>
        <v>-104778.32134850246</v>
      </c>
      <c r="CZ352" s="199">
        <f t="shared" si="609"/>
        <v>-105279.72555172844</v>
      </c>
      <c r="DA352" s="199">
        <f t="shared" si="609"/>
        <v>-105581.26306030965</v>
      </c>
      <c r="DB352" s="199">
        <f t="shared" si="609"/>
        <v>-105958.00157116813</v>
      </c>
      <c r="DC352" s="199">
        <f t="shared" si="609"/>
        <v>-106560.31287974126</v>
      </c>
      <c r="DD352" s="199">
        <f t="shared" si="609"/>
        <v>-106680.35839747581</v>
      </c>
      <c r="DE352" s="199">
        <f t="shared" si="609"/>
        <v>-107461.39073923735</v>
      </c>
      <c r="DF352" s="199">
        <f t="shared" si="609"/>
        <v>-107401.12925009584</v>
      </c>
      <c r="DG352" s="199">
        <f t="shared" si="609"/>
        <v>-107702.95136458067</v>
      </c>
      <c r="DH352" s="199">
        <f t="shared" si="609"/>
        <v>-108641.07096190304</v>
      </c>
      <c r="DI352" s="199">
        <f t="shared" si="609"/>
        <v>-108705.47516512901</v>
      </c>
      <c r="DJ352" s="199">
        <f t="shared" si="609"/>
        <v>-109338.39473689893</v>
      </c>
      <c r="DK352" s="199">
        <f t="shared" si="609"/>
        <v>-108615.37767844569</v>
      </c>
      <c r="DL352" s="199">
        <f t="shared" si="609"/>
        <v>-109472.43588601075</v>
      </c>
      <c r="DM352" s="199">
        <f t="shared" si="609"/>
        <v>-109973.84008924547</v>
      </c>
      <c r="DN352" s="180"/>
    </row>
    <row r="353" spans="24:118" ht="15.4" x14ac:dyDescent="0.45">
      <c r="X353" s="246"/>
      <c r="Y353" s="268">
        <v>2</v>
      </c>
      <c r="Z353" s="269">
        <v>0</v>
      </c>
      <c r="AA353" s="269">
        <v>0</v>
      </c>
      <c r="AB353" s="269">
        <v>-48.295454550000002</v>
      </c>
      <c r="AC353" s="269">
        <v>-132.03537499999999</v>
      </c>
      <c r="AD353" s="269">
        <v>-500</v>
      </c>
      <c r="AE353" s="269">
        <v>-500</v>
      </c>
      <c r="AF353" s="269">
        <v>-500</v>
      </c>
      <c r="AG353" s="269">
        <v>0</v>
      </c>
      <c r="AH353" s="269">
        <v>-500</v>
      </c>
      <c r="AI353" s="269">
        <v>-271.64520739</v>
      </c>
      <c r="AJ353" s="269">
        <v>-500</v>
      </c>
      <c r="AK353" s="269">
        <v>-500</v>
      </c>
      <c r="AL353" s="269">
        <v>-271.64520739</v>
      </c>
      <c r="AM353" s="269">
        <v>-500</v>
      </c>
      <c r="AN353" s="269">
        <v>-500</v>
      </c>
      <c r="AO353" s="269">
        <v>0</v>
      </c>
      <c r="AP353" s="269">
        <v>-500</v>
      </c>
      <c r="AQ353" s="269">
        <v>-500</v>
      </c>
      <c r="AR353" s="269">
        <v>-271.64520739</v>
      </c>
      <c r="AS353" s="269">
        <v>-500</v>
      </c>
      <c r="AT353" s="269">
        <v>-500</v>
      </c>
      <c r="AU353" s="269">
        <v>-223.34975284000001</v>
      </c>
      <c r="AV353" s="269">
        <v>-500</v>
      </c>
      <c r="AW353" s="269">
        <v>-271.64520739</v>
      </c>
      <c r="AX353" s="269">
        <v>0</v>
      </c>
      <c r="AY353" s="269">
        <v>-500</v>
      </c>
      <c r="AZ353" s="269">
        <v>-500</v>
      </c>
      <c r="BA353" s="269">
        <v>0</v>
      </c>
      <c r="BB353" s="269">
        <v>-500</v>
      </c>
      <c r="BC353" s="269">
        <v>0</v>
      </c>
      <c r="BD353" s="269">
        <v>-500</v>
      </c>
      <c r="BE353" s="493">
        <f t="shared" ref="BE353:BE375" si="610">SUM(Z353:BD353)/COUNT(Z$350:BD$350)</f>
        <v>-322.26649715967739</v>
      </c>
      <c r="BF353" s="494">
        <f t="shared" ref="BF353:BF375" si="611">SUM(AA353:BC353)/COUNT(AA$40:BC$40)</f>
        <v>-338.93790756964285</v>
      </c>
      <c r="BG353" s="273">
        <f t="shared" si="608"/>
        <v>-9990.2614119499995</v>
      </c>
      <c r="BH353" s="273">
        <v>0</v>
      </c>
      <c r="BI353" s="274">
        <f t="shared" ref="BI353:BI375" si="612">SUMIF(Z353:BD353,"&lt;0",Z353:BD353)</f>
        <v>-9990.2614119499995</v>
      </c>
      <c r="BJ353" s="275">
        <f t="shared" ref="BJ353:BJ375" si="613">SUMIF(Z353:BD353,"&gt;0",Z353:BD353)</f>
        <v>0</v>
      </c>
      <c r="CG353" s="192"/>
      <c r="CH353" s="198">
        <v>2</v>
      </c>
      <c r="CI353" s="199">
        <f t="shared" ref="CI353:CI375" si="614">CI352+IF(Z353&lt;0,ABS(Z353*(StorEff1/100)),-1*Z353/(StorEff1/100))</f>
        <v>-98244.768761653162</v>
      </c>
      <c r="CJ353" s="199">
        <f t="shared" ref="CJ353:CJ375" si="615">CJ352+IF(AA353&lt;0,ABS(AA353*(StorEff1/100)),-1*AA353/(StorEff1/100))</f>
        <v>-100433.99055146822</v>
      </c>
      <c r="CK353" s="199">
        <f t="shared" ref="CK353:CK375" si="616">CK352+IF(AB353&lt;0,ABS(AB353*(StorEff1/100)),-1*AB353/(StorEff1/100))</f>
        <v>-100866.5370709874</v>
      </c>
      <c r="CL353" s="199">
        <f t="shared" ref="CL353:CL375" si="617">CL352+IF(AC353&lt;0,ABS(AC353*(StorEff1/100)),-1*AC353/(StorEff1/100))</f>
        <v>-100654.90201387765</v>
      </c>
      <c r="CM353" s="199">
        <f t="shared" ref="CM353:CM375" si="618">CM352+IF(AD353&lt;0,ABS(AD353*(StorEff1/100)),-1*AD353/(StorEff1/100))</f>
        <v>-100637.96022144271</v>
      </c>
      <c r="CN353" s="199">
        <f t="shared" ref="CN353:CN375" si="619">CN352+IF(AE353&lt;0,ABS(AE353*(StorEff1/100)),-1*AE353/(StorEff1/100))</f>
        <v>-100939.78233592755</v>
      </c>
      <c r="CO353" s="199">
        <f t="shared" ref="CO353:CO375" si="620">CO352+IF(AF353&lt;0,ABS(AF353*(StorEff1/100)),-1*AF353/(StorEff1/100))</f>
        <v>-101678.60445041241</v>
      </c>
      <c r="CP353" s="199">
        <f t="shared" ref="CP353:CP375" si="621">CP352+IF(AG353&lt;0,ABS(AG353*(StorEff1/100)),-1*AG353/(StorEff1/100))</f>
        <v>-100837.35129887894</v>
      </c>
      <c r="CQ353" s="199">
        <f t="shared" ref="CQ353:CQ375" si="622">CQ352+IF(AH353&lt;0,ABS(AH353*(StorEff1/100)),-1*AH353/(StorEff1/100))</f>
        <v>-102013.17341337253</v>
      </c>
      <c r="CR353" s="199">
        <f t="shared" ref="CR353:CR375" si="623">CR352+IF(AI353&lt;0,ABS(AI353*(StorEff1/100)),-1*AI353/(StorEff1/100))</f>
        <v>-102632.81370967872</v>
      </c>
      <c r="CS353" s="199">
        <f t="shared" ref="CS353:CS375" si="624">CS352+IF(AJ353&lt;0,ABS(AJ353*(StorEff1/100)),-1*AJ353/(StorEff1/100))</f>
        <v>-102298.05373542242</v>
      </c>
      <c r="CT353" s="199">
        <f t="shared" ref="CT353:CT375" si="625">CT352+IF(AK353&lt;0,ABS(AK353*(StorEff1/100)),-1*AK353/(StorEff1/100))</f>
        <v>-102599.87584990726</v>
      </c>
      <c r="CU353" s="199">
        <f t="shared" ref="CU353:CU375" si="626">CU352+IF(AL353&lt;0,ABS(AL353*(StorEff1/100)),-1*AL353/(StorEff1/100))</f>
        <v>-103689.26299467999</v>
      </c>
      <c r="CV353" s="199">
        <f t="shared" ref="CV353:CV375" si="627">CV352+IF(AM353&lt;0,ABS(AM353*(StorEff1/100)),-1*AM353/(StorEff1/100))</f>
        <v>-103913.51218412547</v>
      </c>
      <c r="CW353" s="199">
        <f t="shared" ref="CW353:CW375" si="628">CW352+IF(AN353&lt;0,ABS(AN353*(StorEff1/100)),-1*AN353/(StorEff1/100))</f>
        <v>-103907.22987927393</v>
      </c>
      <c r="CX353" s="199">
        <f t="shared" ref="CX353:CX375" si="629">CX352+IF(AO353&lt;0,ABS(AO353*(StorEff1/100)),-1*AO353/(StorEff1/100))</f>
        <v>-104913.49923401762</v>
      </c>
      <c r="CY353" s="199">
        <f t="shared" ref="CY353:CY375" si="630">CY352+IF(AP353&lt;0,ABS(AP353*(StorEff1/100)),-1*AP353/(StorEff1/100))</f>
        <v>-104341.32134850246</v>
      </c>
      <c r="CZ353" s="199">
        <f t="shared" ref="CZ353:CZ375" si="631">CZ352+IF(AQ353&lt;0,ABS(AQ353*(StorEff1/100)),-1*AQ353/(StorEff1/100))</f>
        <v>-104842.72555172844</v>
      </c>
      <c r="DA353" s="199">
        <f t="shared" ref="DA353:DA375" si="632">DA352+IF(AR353&lt;0,ABS(AR353*(StorEff1/100)),-1*AR353/(StorEff1/100))</f>
        <v>-105343.84514905079</v>
      </c>
      <c r="DB353" s="199">
        <f t="shared" ref="DB353:DB375" si="633">DB352+IF(AS353&lt;0,ABS(AS353*(StorEff1/100)),-1*AS353/(StorEff1/100))</f>
        <v>-105521.00157116813</v>
      </c>
      <c r="DC353" s="199">
        <f t="shared" ref="DC353:DC375" si="634">DC352+IF(AT353&lt;0,ABS(AT353*(StorEff1/100)),-1*AT353/(StorEff1/100))</f>
        <v>-106123.31287974126</v>
      </c>
      <c r="DD353" s="199">
        <f t="shared" ref="DD353:DD375" si="635">DD352+IF(AU353&lt;0,ABS(AU353*(StorEff1/100)),-1*AU353/(StorEff1/100))</f>
        <v>-106485.15071349365</v>
      </c>
      <c r="DE353" s="199">
        <f t="shared" ref="DE353:DE375" si="636">DE352+IF(AV353&lt;0,ABS(AV353*(StorEff1/100)),-1*AV353/(StorEff1/100))</f>
        <v>-107024.39073923735</v>
      </c>
      <c r="DF353" s="199">
        <f t="shared" ref="DF353:DF375" si="637">DF352+IF(AW353&lt;0,ABS(AW353*(StorEff1/100)),-1*AW353/(StorEff1/100))</f>
        <v>-107163.71133883698</v>
      </c>
      <c r="DG353" s="199">
        <f t="shared" ref="DG353:DG375" si="638">DG352+IF(AX353&lt;0,ABS(AX353*(StorEff1/100)),-1*AX353/(StorEff1/100))</f>
        <v>-107702.95136458067</v>
      </c>
      <c r="DH353" s="199">
        <f t="shared" ref="DH353:DH375" si="639">DH352+IF(AY353&lt;0,ABS(AY353*(StorEff1/100)),-1*AY353/(StorEff1/100))</f>
        <v>-108204.07096190304</v>
      </c>
      <c r="DI353" s="199">
        <f t="shared" ref="DI353:DI375" si="640">DI352+IF(AZ353&lt;0,ABS(AZ353*(StorEff1/100)),-1*AZ353/(StorEff1/100))</f>
        <v>-108268.47516512901</v>
      </c>
      <c r="DJ353" s="199">
        <f t="shared" ref="DJ353:DJ375" si="641">DJ352+IF(BA353&lt;0,ABS(BA353*(StorEff1/100)),-1*BA353/(StorEff1/100))</f>
        <v>-109338.39473689893</v>
      </c>
      <c r="DK353" s="199">
        <f t="shared" ref="DK353:DK375" si="642">DK352+IF(BB353&lt;0,ABS(BB353*(StorEff1/100)),-1*BB353/(StorEff1/100))</f>
        <v>-108178.37767844569</v>
      </c>
      <c r="DL353" s="199">
        <f t="shared" ref="DL353:DL375" si="643">DL352+IF(BC353&lt;0,ABS(BC353*(StorEff1/100)),-1*BC353/(StorEff1/100))</f>
        <v>-109472.43588601075</v>
      </c>
      <c r="DM353" s="199">
        <f t="shared" ref="DM353:DM375" si="644">DM352+IF(BD353&lt;0,ABS(BD353*(StorEff1/100)),-1*BD353/(StorEff1/100))</f>
        <v>-109536.84008924547</v>
      </c>
      <c r="DN353" s="180"/>
    </row>
    <row r="354" spans="24:118" ht="15.4" x14ac:dyDescent="0.45">
      <c r="X354" s="246"/>
      <c r="Y354" s="268">
        <v>3</v>
      </c>
      <c r="Z354" s="269">
        <v>0</v>
      </c>
      <c r="AA354" s="269">
        <v>-500</v>
      </c>
      <c r="AB354" s="269">
        <v>0</v>
      </c>
      <c r="AC354" s="269">
        <v>-500</v>
      </c>
      <c r="AD354" s="269">
        <v>-500</v>
      </c>
      <c r="AE354" s="269">
        <v>-500</v>
      </c>
      <c r="AF354" s="269">
        <v>-500</v>
      </c>
      <c r="AG354" s="269">
        <v>0</v>
      </c>
      <c r="AH354" s="269">
        <v>-500</v>
      </c>
      <c r="AI354" s="269">
        <v>-500</v>
      </c>
      <c r="AJ354" s="269">
        <v>-500</v>
      </c>
      <c r="AK354" s="269">
        <v>-500</v>
      </c>
      <c r="AL354" s="269">
        <v>-500</v>
      </c>
      <c r="AM354" s="269">
        <v>-500</v>
      </c>
      <c r="AN354" s="269">
        <v>0</v>
      </c>
      <c r="AO354" s="269">
        <v>-500</v>
      </c>
      <c r="AP354" s="269">
        <v>-500</v>
      </c>
      <c r="AQ354" s="269">
        <v>-500</v>
      </c>
      <c r="AR354" s="269">
        <v>-500</v>
      </c>
      <c r="AS354" s="269">
        <v>-500</v>
      </c>
      <c r="AT354" s="269">
        <v>-500</v>
      </c>
      <c r="AU354" s="269">
        <v>0</v>
      </c>
      <c r="AV354" s="269">
        <v>-271.64520739</v>
      </c>
      <c r="AW354" s="269">
        <v>-500</v>
      </c>
      <c r="AX354" s="269">
        <v>-500</v>
      </c>
      <c r="AY354" s="269">
        <v>-500</v>
      </c>
      <c r="AZ354" s="269">
        <v>-500</v>
      </c>
      <c r="BA354" s="269">
        <v>-500</v>
      </c>
      <c r="BB354" s="269">
        <v>-500</v>
      </c>
      <c r="BC354" s="269">
        <v>-500</v>
      </c>
      <c r="BD354" s="269">
        <v>0</v>
      </c>
      <c r="BE354" s="493">
        <f t="shared" si="610"/>
        <v>-395.85952281903224</v>
      </c>
      <c r="BF354" s="494">
        <f t="shared" si="611"/>
        <v>-438.27304312107145</v>
      </c>
      <c r="BG354" s="273">
        <f t="shared" si="608"/>
        <v>-12271.64520739</v>
      </c>
      <c r="BH354" s="273">
        <v>0</v>
      </c>
      <c r="BI354" s="274">
        <f t="shared" si="612"/>
        <v>-12271.64520739</v>
      </c>
      <c r="BJ354" s="275">
        <f t="shared" si="613"/>
        <v>0</v>
      </c>
      <c r="CG354" s="192"/>
      <c r="CH354" s="198">
        <v>3</v>
      </c>
      <c r="CI354" s="199">
        <f t="shared" si="614"/>
        <v>-98244.768761653162</v>
      </c>
      <c r="CJ354" s="199">
        <f t="shared" si="615"/>
        <v>-99996.990551468218</v>
      </c>
      <c r="CK354" s="199">
        <f t="shared" si="616"/>
        <v>-100866.5370709874</v>
      </c>
      <c r="CL354" s="199">
        <f t="shared" si="617"/>
        <v>-100217.90201387765</v>
      </c>
      <c r="CM354" s="199">
        <f t="shared" si="618"/>
        <v>-100200.96022144271</v>
      </c>
      <c r="CN354" s="199">
        <f t="shared" si="619"/>
        <v>-100502.78233592755</v>
      </c>
      <c r="CO354" s="199">
        <f t="shared" si="620"/>
        <v>-101241.60445041241</v>
      </c>
      <c r="CP354" s="199">
        <f t="shared" si="621"/>
        <v>-100837.35129887894</v>
      </c>
      <c r="CQ354" s="199">
        <f t="shared" si="622"/>
        <v>-101576.17341337253</v>
      </c>
      <c r="CR354" s="199">
        <f t="shared" si="623"/>
        <v>-102195.81370967872</v>
      </c>
      <c r="CS354" s="199">
        <f t="shared" si="624"/>
        <v>-101861.05373542242</v>
      </c>
      <c r="CT354" s="199">
        <f t="shared" si="625"/>
        <v>-102162.87584990726</v>
      </c>
      <c r="CU354" s="199">
        <f t="shared" si="626"/>
        <v>-103252.26299467999</v>
      </c>
      <c r="CV354" s="199">
        <f t="shared" si="627"/>
        <v>-103476.51218412547</v>
      </c>
      <c r="CW354" s="199">
        <f t="shared" si="628"/>
        <v>-103907.22987927393</v>
      </c>
      <c r="CX354" s="199">
        <f t="shared" si="629"/>
        <v>-104476.49923401762</v>
      </c>
      <c r="CY354" s="199">
        <f t="shared" si="630"/>
        <v>-103904.32134850246</v>
      </c>
      <c r="CZ354" s="199">
        <f t="shared" si="631"/>
        <v>-104405.72555172844</v>
      </c>
      <c r="DA354" s="199">
        <f t="shared" si="632"/>
        <v>-104906.84514905079</v>
      </c>
      <c r="DB354" s="199">
        <f t="shared" si="633"/>
        <v>-105084.00157116813</v>
      </c>
      <c r="DC354" s="199">
        <f t="shared" si="634"/>
        <v>-105686.31287974126</v>
      </c>
      <c r="DD354" s="199">
        <f t="shared" si="635"/>
        <v>-106485.15071349365</v>
      </c>
      <c r="DE354" s="199">
        <f t="shared" si="636"/>
        <v>-106786.97282797849</v>
      </c>
      <c r="DF354" s="199">
        <f t="shared" si="637"/>
        <v>-106726.71133883698</v>
      </c>
      <c r="DG354" s="199">
        <f t="shared" si="638"/>
        <v>-107265.95136458067</v>
      </c>
      <c r="DH354" s="199">
        <f t="shared" si="639"/>
        <v>-107767.07096190304</v>
      </c>
      <c r="DI354" s="199">
        <f t="shared" si="640"/>
        <v>-107831.47516512901</v>
      </c>
      <c r="DJ354" s="199">
        <f t="shared" si="641"/>
        <v>-108901.39473689893</v>
      </c>
      <c r="DK354" s="199">
        <f t="shared" si="642"/>
        <v>-107741.37767844569</v>
      </c>
      <c r="DL354" s="199">
        <f t="shared" si="643"/>
        <v>-109035.43588601075</v>
      </c>
      <c r="DM354" s="199">
        <f t="shared" si="644"/>
        <v>-109536.84008924547</v>
      </c>
      <c r="DN354" s="180"/>
    </row>
    <row r="355" spans="24:118" ht="15.4" x14ac:dyDescent="0.45">
      <c r="X355" s="246"/>
      <c r="Y355" s="268">
        <v>4</v>
      </c>
      <c r="Z355" s="269">
        <v>0</v>
      </c>
      <c r="AA355" s="269">
        <v>0</v>
      </c>
      <c r="AB355" s="269">
        <v>0</v>
      </c>
      <c r="AC355" s="269">
        <v>-500</v>
      </c>
      <c r="AD355" s="269">
        <v>-271.64520739</v>
      </c>
      <c r="AE355" s="269">
        <v>-271.64520739</v>
      </c>
      <c r="AF355" s="269">
        <v>-500</v>
      </c>
      <c r="AG355" s="269">
        <v>-136.36363635999999</v>
      </c>
      <c r="AH355" s="269">
        <v>0</v>
      </c>
      <c r="AI355" s="269">
        <v>0</v>
      </c>
      <c r="AJ355" s="269">
        <v>-271.64520739</v>
      </c>
      <c r="AK355" s="269">
        <v>-500</v>
      </c>
      <c r="AL355" s="269">
        <v>-500</v>
      </c>
      <c r="AM355" s="269">
        <v>-500</v>
      </c>
      <c r="AN355" s="269">
        <v>-329.27786364000002</v>
      </c>
      <c r="AO355" s="269">
        <v>-500</v>
      </c>
      <c r="AP355" s="269">
        <v>-500</v>
      </c>
      <c r="AQ355" s="269">
        <v>-500</v>
      </c>
      <c r="AR355" s="269">
        <v>0</v>
      </c>
      <c r="AS355" s="269">
        <v>-500</v>
      </c>
      <c r="AT355" s="269">
        <v>-500</v>
      </c>
      <c r="AU355" s="269">
        <v>0</v>
      </c>
      <c r="AV355" s="269">
        <v>-500</v>
      </c>
      <c r="AW355" s="269">
        <v>-500</v>
      </c>
      <c r="AX355" s="269">
        <v>-271.64520739</v>
      </c>
      <c r="AY355" s="269">
        <v>-500</v>
      </c>
      <c r="AZ355" s="269">
        <v>-500</v>
      </c>
      <c r="BA355" s="269">
        <v>-500</v>
      </c>
      <c r="BB355" s="269">
        <v>0</v>
      </c>
      <c r="BC355" s="269">
        <v>-135.28157102</v>
      </c>
      <c r="BD355" s="269">
        <v>-500</v>
      </c>
      <c r="BE355" s="493">
        <f t="shared" si="610"/>
        <v>-312.50012582516126</v>
      </c>
      <c r="BF355" s="494">
        <f t="shared" si="611"/>
        <v>-328.12513930642854</v>
      </c>
      <c r="BG355" s="273">
        <f t="shared" si="608"/>
        <v>-9687.503900579999</v>
      </c>
      <c r="BH355" s="273">
        <v>0</v>
      </c>
      <c r="BI355" s="274">
        <f t="shared" si="612"/>
        <v>-9687.503900579999</v>
      </c>
      <c r="BJ355" s="275">
        <f t="shared" si="613"/>
        <v>0</v>
      </c>
      <c r="CG355" s="192"/>
      <c r="CH355" s="198">
        <v>4</v>
      </c>
      <c r="CI355" s="199">
        <f t="shared" si="614"/>
        <v>-98244.768761653162</v>
      </c>
      <c r="CJ355" s="199">
        <f t="shared" si="615"/>
        <v>-99996.990551468218</v>
      </c>
      <c r="CK355" s="199">
        <f t="shared" si="616"/>
        <v>-100866.5370709874</v>
      </c>
      <c r="CL355" s="199">
        <f t="shared" si="617"/>
        <v>-99780.902013877654</v>
      </c>
      <c r="CM355" s="199">
        <f t="shared" si="618"/>
        <v>-99963.542310183853</v>
      </c>
      <c r="CN355" s="199">
        <f t="shared" si="619"/>
        <v>-100265.36442466869</v>
      </c>
      <c r="CO355" s="199">
        <f t="shared" si="620"/>
        <v>-100804.60445041241</v>
      </c>
      <c r="CP355" s="199">
        <f t="shared" si="621"/>
        <v>-100718.16948070031</v>
      </c>
      <c r="CQ355" s="199">
        <f t="shared" si="622"/>
        <v>-101576.17341337253</v>
      </c>
      <c r="CR355" s="199">
        <f t="shared" si="623"/>
        <v>-102195.81370967872</v>
      </c>
      <c r="CS355" s="199">
        <f t="shared" si="624"/>
        <v>-101623.63582416356</v>
      </c>
      <c r="CT355" s="199">
        <f t="shared" si="625"/>
        <v>-101725.87584990726</v>
      </c>
      <c r="CU355" s="199">
        <f t="shared" si="626"/>
        <v>-102815.26299467999</v>
      </c>
      <c r="CV355" s="199">
        <f t="shared" si="627"/>
        <v>-103039.51218412547</v>
      </c>
      <c r="CW355" s="199">
        <f t="shared" si="628"/>
        <v>-103619.44102645256</v>
      </c>
      <c r="CX355" s="199">
        <f t="shared" si="629"/>
        <v>-104039.49923401762</v>
      </c>
      <c r="CY355" s="199">
        <f t="shared" si="630"/>
        <v>-103467.32134850246</v>
      </c>
      <c r="CZ355" s="199">
        <f t="shared" si="631"/>
        <v>-103968.72555172844</v>
      </c>
      <c r="DA355" s="199">
        <f t="shared" si="632"/>
        <v>-104906.84514905079</v>
      </c>
      <c r="DB355" s="199">
        <f t="shared" si="633"/>
        <v>-104647.00157116813</v>
      </c>
      <c r="DC355" s="199">
        <f t="shared" si="634"/>
        <v>-105249.31287974126</v>
      </c>
      <c r="DD355" s="199">
        <f t="shared" si="635"/>
        <v>-106485.15071349365</v>
      </c>
      <c r="DE355" s="199">
        <f t="shared" si="636"/>
        <v>-106349.97282797849</v>
      </c>
      <c r="DF355" s="199">
        <f t="shared" si="637"/>
        <v>-106289.71133883698</v>
      </c>
      <c r="DG355" s="199">
        <f t="shared" si="638"/>
        <v>-107028.53345332181</v>
      </c>
      <c r="DH355" s="199">
        <f t="shared" si="639"/>
        <v>-107330.07096190304</v>
      </c>
      <c r="DI355" s="199">
        <f t="shared" si="640"/>
        <v>-107394.47516512901</v>
      </c>
      <c r="DJ355" s="199">
        <f t="shared" si="641"/>
        <v>-108464.39473689893</v>
      </c>
      <c r="DK355" s="199">
        <f t="shared" si="642"/>
        <v>-107741.37767844569</v>
      </c>
      <c r="DL355" s="199">
        <f t="shared" si="643"/>
        <v>-108917.19979293927</v>
      </c>
      <c r="DM355" s="199">
        <f t="shared" si="644"/>
        <v>-109099.84008924547</v>
      </c>
      <c r="DN355" s="180"/>
    </row>
    <row r="356" spans="24:118" ht="15.4" x14ac:dyDescent="0.45">
      <c r="X356" s="246"/>
      <c r="Y356" s="268">
        <v>5</v>
      </c>
      <c r="Z356" s="269">
        <v>0</v>
      </c>
      <c r="AA356" s="269">
        <v>0</v>
      </c>
      <c r="AB356" s="269">
        <v>0</v>
      </c>
      <c r="AC356" s="269">
        <v>-500</v>
      </c>
      <c r="AD356" s="269">
        <v>-500</v>
      </c>
      <c r="AE356" s="269">
        <v>-500</v>
      </c>
      <c r="AF356" s="269">
        <v>-500</v>
      </c>
      <c r="AG356" s="269">
        <v>-500</v>
      </c>
      <c r="AH356" s="269">
        <v>0</v>
      </c>
      <c r="AI356" s="269">
        <v>-500</v>
      </c>
      <c r="AJ356" s="269">
        <v>-500</v>
      </c>
      <c r="AK356" s="269">
        <v>-271.64520739</v>
      </c>
      <c r="AL356" s="269">
        <v>-500</v>
      </c>
      <c r="AM356" s="269">
        <v>-500</v>
      </c>
      <c r="AN356" s="269">
        <v>0</v>
      </c>
      <c r="AO356" s="269">
        <v>-500</v>
      </c>
      <c r="AP356" s="269">
        <v>-271.64520739</v>
      </c>
      <c r="AQ356" s="269">
        <v>-500</v>
      </c>
      <c r="AR356" s="269">
        <v>-500</v>
      </c>
      <c r="AS356" s="269">
        <v>-271.64520739</v>
      </c>
      <c r="AT356" s="269">
        <v>-500</v>
      </c>
      <c r="AU356" s="269">
        <v>-500</v>
      </c>
      <c r="AV356" s="269">
        <v>-500</v>
      </c>
      <c r="AW356" s="269">
        <v>-500</v>
      </c>
      <c r="AX356" s="269">
        <v>-500</v>
      </c>
      <c r="AY356" s="269">
        <v>-500</v>
      </c>
      <c r="AZ356" s="269">
        <v>-500</v>
      </c>
      <c r="BA356" s="269">
        <v>0</v>
      </c>
      <c r="BB356" s="269">
        <v>0</v>
      </c>
      <c r="BC356" s="269">
        <v>0</v>
      </c>
      <c r="BD356" s="269">
        <v>-500</v>
      </c>
      <c r="BE356" s="493">
        <f t="shared" si="610"/>
        <v>-348.86889103774195</v>
      </c>
      <c r="BF356" s="494">
        <f t="shared" si="611"/>
        <v>-368.39055793464286</v>
      </c>
      <c r="BG356" s="273">
        <f t="shared" si="608"/>
        <v>-10814.93562217</v>
      </c>
      <c r="BH356" s="273">
        <v>0</v>
      </c>
      <c r="BI356" s="274">
        <f t="shared" si="612"/>
        <v>-10814.93562217</v>
      </c>
      <c r="BJ356" s="275">
        <f t="shared" si="613"/>
        <v>0</v>
      </c>
      <c r="CG356" s="192"/>
      <c r="CH356" s="198">
        <v>5</v>
      </c>
      <c r="CI356" s="199">
        <f t="shared" si="614"/>
        <v>-98244.768761653162</v>
      </c>
      <c r="CJ356" s="199">
        <f t="shared" si="615"/>
        <v>-99996.990551468218</v>
      </c>
      <c r="CK356" s="199">
        <f t="shared" si="616"/>
        <v>-100866.5370709874</v>
      </c>
      <c r="CL356" s="199">
        <f t="shared" si="617"/>
        <v>-99343.902013877654</v>
      </c>
      <c r="CM356" s="199">
        <f t="shared" si="618"/>
        <v>-99526.542310183853</v>
      </c>
      <c r="CN356" s="199">
        <f t="shared" si="619"/>
        <v>-99828.364424668689</v>
      </c>
      <c r="CO356" s="199">
        <f t="shared" si="620"/>
        <v>-100367.60445041241</v>
      </c>
      <c r="CP356" s="199">
        <f t="shared" si="621"/>
        <v>-100281.16948070031</v>
      </c>
      <c r="CQ356" s="199">
        <f t="shared" si="622"/>
        <v>-101576.17341337253</v>
      </c>
      <c r="CR356" s="199">
        <f t="shared" si="623"/>
        <v>-101758.81370967872</v>
      </c>
      <c r="CS356" s="199">
        <f t="shared" si="624"/>
        <v>-101186.63582416356</v>
      </c>
      <c r="CT356" s="199">
        <f t="shared" si="625"/>
        <v>-101488.4579386484</v>
      </c>
      <c r="CU356" s="199">
        <f t="shared" si="626"/>
        <v>-102378.26299467999</v>
      </c>
      <c r="CV356" s="199">
        <f t="shared" si="627"/>
        <v>-102602.51218412547</v>
      </c>
      <c r="CW356" s="199">
        <f t="shared" si="628"/>
        <v>-103619.44102645256</v>
      </c>
      <c r="CX356" s="199">
        <f t="shared" si="629"/>
        <v>-103602.49923401762</v>
      </c>
      <c r="CY356" s="199">
        <f t="shared" si="630"/>
        <v>-103229.9034372436</v>
      </c>
      <c r="CZ356" s="199">
        <f t="shared" si="631"/>
        <v>-103531.72555172844</v>
      </c>
      <c r="DA356" s="199">
        <f t="shared" si="632"/>
        <v>-104469.84514905079</v>
      </c>
      <c r="DB356" s="199">
        <f t="shared" si="633"/>
        <v>-104409.58365990927</v>
      </c>
      <c r="DC356" s="199">
        <f t="shared" si="634"/>
        <v>-104812.31287974126</v>
      </c>
      <c r="DD356" s="199">
        <f t="shared" si="635"/>
        <v>-106048.15071349365</v>
      </c>
      <c r="DE356" s="199">
        <f t="shared" si="636"/>
        <v>-105912.97282797849</v>
      </c>
      <c r="DF356" s="199">
        <f t="shared" si="637"/>
        <v>-105852.71133883698</v>
      </c>
      <c r="DG356" s="199">
        <f t="shared" si="638"/>
        <v>-106591.53345332181</v>
      </c>
      <c r="DH356" s="199">
        <f t="shared" si="639"/>
        <v>-106893.07096190304</v>
      </c>
      <c r="DI356" s="199">
        <f t="shared" si="640"/>
        <v>-106957.47516512901</v>
      </c>
      <c r="DJ356" s="199">
        <f t="shared" si="641"/>
        <v>-108464.39473689893</v>
      </c>
      <c r="DK356" s="199">
        <f t="shared" si="642"/>
        <v>-107741.37767844569</v>
      </c>
      <c r="DL356" s="199">
        <f t="shared" si="643"/>
        <v>-108917.19979293927</v>
      </c>
      <c r="DM356" s="199">
        <f t="shared" si="644"/>
        <v>-108662.84008924547</v>
      </c>
      <c r="DN356" s="180"/>
    </row>
    <row r="357" spans="24:118" ht="15.4" x14ac:dyDescent="0.45">
      <c r="X357" s="246"/>
      <c r="Y357" s="268">
        <v>6</v>
      </c>
      <c r="Z357" s="269">
        <v>0</v>
      </c>
      <c r="AA357" s="269">
        <v>0</v>
      </c>
      <c r="AB357" s="269">
        <v>0</v>
      </c>
      <c r="AC357" s="269">
        <v>-136.36363635999999</v>
      </c>
      <c r="AD357" s="269">
        <v>0</v>
      </c>
      <c r="AE357" s="269">
        <v>0</v>
      </c>
      <c r="AF357" s="269">
        <v>-271.64520739</v>
      </c>
      <c r="AG357" s="269">
        <v>0</v>
      </c>
      <c r="AH357" s="269">
        <v>0</v>
      </c>
      <c r="AI357" s="269">
        <v>0</v>
      </c>
      <c r="AJ357" s="269">
        <v>0</v>
      </c>
      <c r="AK357" s="269">
        <v>0</v>
      </c>
      <c r="AL357" s="269">
        <v>-500</v>
      </c>
      <c r="AM357" s="269">
        <v>-271.64520739</v>
      </c>
      <c r="AN357" s="269">
        <v>0</v>
      </c>
      <c r="AO357" s="269">
        <v>0</v>
      </c>
      <c r="AP357" s="269">
        <v>0</v>
      </c>
      <c r="AQ357" s="269">
        <v>0</v>
      </c>
      <c r="AR357" s="269">
        <v>-500</v>
      </c>
      <c r="AS357" s="269">
        <v>0</v>
      </c>
      <c r="AT357" s="269">
        <v>0</v>
      </c>
      <c r="AU357" s="269">
        <v>-500</v>
      </c>
      <c r="AV357" s="269">
        <v>-500</v>
      </c>
      <c r="AW357" s="269">
        <v>0</v>
      </c>
      <c r="AX357" s="269">
        <v>-500</v>
      </c>
      <c r="AY357" s="269">
        <v>-271.64520739</v>
      </c>
      <c r="AZ357" s="269">
        <v>0</v>
      </c>
      <c r="BA357" s="269">
        <v>0</v>
      </c>
      <c r="BB357" s="269">
        <v>0</v>
      </c>
      <c r="BC357" s="269">
        <v>-500</v>
      </c>
      <c r="BD357" s="269">
        <v>-500</v>
      </c>
      <c r="BE357" s="493">
        <f t="shared" si="610"/>
        <v>-143.59029866225805</v>
      </c>
      <c r="BF357" s="494">
        <f t="shared" si="611"/>
        <v>-141.11783066178572</v>
      </c>
      <c r="BG357" s="273">
        <f t="shared" si="608"/>
        <v>-4451.2992585299999</v>
      </c>
      <c r="BH357" s="273">
        <v>0</v>
      </c>
      <c r="BI357" s="274">
        <f t="shared" si="612"/>
        <v>-4451.2992585299999</v>
      </c>
      <c r="BJ357" s="275">
        <f t="shared" si="613"/>
        <v>0</v>
      </c>
      <c r="CG357" s="192"/>
      <c r="CH357" s="198">
        <v>6</v>
      </c>
      <c r="CI357" s="199">
        <f t="shared" si="614"/>
        <v>-98244.768761653162</v>
      </c>
      <c r="CJ357" s="199">
        <f t="shared" si="615"/>
        <v>-99996.990551468218</v>
      </c>
      <c r="CK357" s="199">
        <f t="shared" si="616"/>
        <v>-100866.5370709874</v>
      </c>
      <c r="CL357" s="199">
        <f t="shared" si="617"/>
        <v>-99224.720195699017</v>
      </c>
      <c r="CM357" s="199">
        <f t="shared" si="618"/>
        <v>-99526.542310183853</v>
      </c>
      <c r="CN357" s="199">
        <f t="shared" si="619"/>
        <v>-99828.364424668689</v>
      </c>
      <c r="CO357" s="199">
        <f t="shared" si="620"/>
        <v>-100130.18653915355</v>
      </c>
      <c r="CP357" s="199">
        <f t="shared" si="621"/>
        <v>-100281.16948070031</v>
      </c>
      <c r="CQ357" s="199">
        <f t="shared" si="622"/>
        <v>-101576.17341337253</v>
      </c>
      <c r="CR357" s="199">
        <f t="shared" si="623"/>
        <v>-101758.81370967872</v>
      </c>
      <c r="CS357" s="199">
        <f t="shared" si="624"/>
        <v>-101186.63582416356</v>
      </c>
      <c r="CT357" s="199">
        <f t="shared" si="625"/>
        <v>-101488.4579386484</v>
      </c>
      <c r="CU357" s="199">
        <f t="shared" si="626"/>
        <v>-101941.26299467999</v>
      </c>
      <c r="CV357" s="199">
        <f t="shared" si="627"/>
        <v>-102365.09427286661</v>
      </c>
      <c r="CW357" s="199">
        <f t="shared" si="628"/>
        <v>-103619.44102645256</v>
      </c>
      <c r="CX357" s="199">
        <f t="shared" si="629"/>
        <v>-103602.49923401762</v>
      </c>
      <c r="CY357" s="199">
        <f t="shared" si="630"/>
        <v>-103229.9034372436</v>
      </c>
      <c r="CZ357" s="199">
        <f t="shared" si="631"/>
        <v>-103531.72555172844</v>
      </c>
      <c r="DA357" s="199">
        <f t="shared" si="632"/>
        <v>-104032.84514905079</v>
      </c>
      <c r="DB357" s="199">
        <f t="shared" si="633"/>
        <v>-104409.58365990927</v>
      </c>
      <c r="DC357" s="199">
        <f t="shared" si="634"/>
        <v>-104812.31287974126</v>
      </c>
      <c r="DD357" s="199">
        <f t="shared" si="635"/>
        <v>-105611.15071349365</v>
      </c>
      <c r="DE357" s="199">
        <f t="shared" si="636"/>
        <v>-105475.97282797849</v>
      </c>
      <c r="DF357" s="199">
        <f t="shared" si="637"/>
        <v>-105852.71133883698</v>
      </c>
      <c r="DG357" s="199">
        <f t="shared" si="638"/>
        <v>-106154.53345332181</v>
      </c>
      <c r="DH357" s="199">
        <f t="shared" si="639"/>
        <v>-106655.65305064418</v>
      </c>
      <c r="DI357" s="199">
        <f t="shared" si="640"/>
        <v>-106957.47516512901</v>
      </c>
      <c r="DJ357" s="199">
        <f t="shared" si="641"/>
        <v>-108464.39473689893</v>
      </c>
      <c r="DK357" s="199">
        <f t="shared" si="642"/>
        <v>-107741.37767844569</v>
      </c>
      <c r="DL357" s="199">
        <f t="shared" si="643"/>
        <v>-108480.19979293927</v>
      </c>
      <c r="DM357" s="199">
        <f t="shared" si="644"/>
        <v>-108225.84008924547</v>
      </c>
      <c r="DN357" s="180"/>
    </row>
    <row r="358" spans="24:118" ht="15.4" x14ac:dyDescent="0.45">
      <c r="X358" s="246"/>
      <c r="Y358" s="268">
        <v>7</v>
      </c>
      <c r="Z358" s="269">
        <v>0</v>
      </c>
      <c r="AA358" s="269">
        <v>0</v>
      </c>
      <c r="AB358" s="269">
        <v>0</v>
      </c>
      <c r="AC358" s="269">
        <v>0</v>
      </c>
      <c r="AD358" s="269">
        <v>0</v>
      </c>
      <c r="AE358" s="269">
        <v>0</v>
      </c>
      <c r="AF358" s="269">
        <v>0</v>
      </c>
      <c r="AG358" s="269">
        <v>0</v>
      </c>
      <c r="AH358" s="269">
        <v>0</v>
      </c>
      <c r="AI358" s="269">
        <v>0</v>
      </c>
      <c r="AJ358" s="269">
        <v>0</v>
      </c>
      <c r="AK358" s="269">
        <v>0</v>
      </c>
      <c r="AL358" s="269">
        <v>0</v>
      </c>
      <c r="AM358" s="269">
        <v>0</v>
      </c>
      <c r="AN358" s="269">
        <v>0</v>
      </c>
      <c r="AO358" s="269">
        <v>0</v>
      </c>
      <c r="AP358" s="269">
        <v>0</v>
      </c>
      <c r="AQ358" s="269">
        <v>0</v>
      </c>
      <c r="AR358" s="269">
        <v>0</v>
      </c>
      <c r="AS358" s="269">
        <v>0</v>
      </c>
      <c r="AT358" s="269">
        <v>0</v>
      </c>
      <c r="AU358" s="269">
        <v>0</v>
      </c>
      <c r="AV358" s="269">
        <v>0</v>
      </c>
      <c r="AW358" s="269">
        <v>0</v>
      </c>
      <c r="AX358" s="269">
        <v>327.61774000000003</v>
      </c>
      <c r="AY358" s="269">
        <v>0</v>
      </c>
      <c r="AZ358" s="269">
        <v>496.19112999999999</v>
      </c>
      <c r="BA358" s="269">
        <v>0</v>
      </c>
      <c r="BB358" s="269">
        <v>0</v>
      </c>
      <c r="BC358" s="269">
        <v>0</v>
      </c>
      <c r="BD358" s="269">
        <v>0</v>
      </c>
      <c r="BE358" s="493">
        <f t="shared" si="610"/>
        <v>26.574479677419358</v>
      </c>
      <c r="BF358" s="494">
        <f t="shared" si="611"/>
        <v>29.421745357142861</v>
      </c>
      <c r="BG358" s="273">
        <f t="shared" si="608"/>
        <v>823.80887000000007</v>
      </c>
      <c r="BH358" s="273">
        <v>0</v>
      </c>
      <c r="BI358" s="274">
        <f t="shared" si="612"/>
        <v>0</v>
      </c>
      <c r="BJ358" s="275">
        <f t="shared" si="613"/>
        <v>823.80887000000007</v>
      </c>
      <c r="CG358" s="192"/>
      <c r="CH358" s="198">
        <v>7</v>
      </c>
      <c r="CI358" s="199">
        <f t="shared" si="614"/>
        <v>-98244.768761653162</v>
      </c>
      <c r="CJ358" s="199">
        <f t="shared" si="615"/>
        <v>-99996.990551468218</v>
      </c>
      <c r="CK358" s="199">
        <f t="shared" si="616"/>
        <v>-100866.5370709874</v>
      </c>
      <c r="CL358" s="199">
        <f t="shared" si="617"/>
        <v>-99224.720195699017</v>
      </c>
      <c r="CM358" s="199">
        <f t="shared" si="618"/>
        <v>-99526.542310183853</v>
      </c>
      <c r="CN358" s="199">
        <f t="shared" si="619"/>
        <v>-99828.364424668689</v>
      </c>
      <c r="CO358" s="199">
        <f t="shared" si="620"/>
        <v>-100130.18653915355</v>
      </c>
      <c r="CP358" s="199">
        <f t="shared" si="621"/>
        <v>-100281.16948070031</v>
      </c>
      <c r="CQ358" s="199">
        <f t="shared" si="622"/>
        <v>-101576.17341337253</v>
      </c>
      <c r="CR358" s="199">
        <f t="shared" si="623"/>
        <v>-101758.81370967872</v>
      </c>
      <c r="CS358" s="199">
        <f t="shared" si="624"/>
        <v>-101186.63582416356</v>
      </c>
      <c r="CT358" s="199">
        <f t="shared" si="625"/>
        <v>-101488.4579386484</v>
      </c>
      <c r="CU358" s="199">
        <f t="shared" si="626"/>
        <v>-101941.26299467999</v>
      </c>
      <c r="CV358" s="199">
        <f t="shared" si="627"/>
        <v>-102365.09427286661</v>
      </c>
      <c r="CW358" s="199">
        <f t="shared" si="628"/>
        <v>-103619.44102645256</v>
      </c>
      <c r="CX358" s="199">
        <f t="shared" si="629"/>
        <v>-103602.49923401762</v>
      </c>
      <c r="CY358" s="199">
        <f t="shared" si="630"/>
        <v>-103229.9034372436</v>
      </c>
      <c r="CZ358" s="199">
        <f t="shared" si="631"/>
        <v>-103531.72555172844</v>
      </c>
      <c r="DA358" s="199">
        <f t="shared" si="632"/>
        <v>-104032.84514905079</v>
      </c>
      <c r="DB358" s="199">
        <f t="shared" si="633"/>
        <v>-104409.58365990927</v>
      </c>
      <c r="DC358" s="199">
        <f t="shared" si="634"/>
        <v>-104812.31287974126</v>
      </c>
      <c r="DD358" s="199">
        <f t="shared" si="635"/>
        <v>-105611.15071349365</v>
      </c>
      <c r="DE358" s="199">
        <f t="shared" si="636"/>
        <v>-105475.97282797849</v>
      </c>
      <c r="DF358" s="199">
        <f t="shared" si="637"/>
        <v>-105852.71133883698</v>
      </c>
      <c r="DG358" s="199">
        <f t="shared" si="638"/>
        <v>-106529.38212609068</v>
      </c>
      <c r="DH358" s="199">
        <f t="shared" si="639"/>
        <v>-106655.65305064418</v>
      </c>
      <c r="DI358" s="199">
        <f t="shared" si="640"/>
        <v>-107525.19957016334</v>
      </c>
      <c r="DJ358" s="199">
        <f t="shared" si="641"/>
        <v>-108464.39473689893</v>
      </c>
      <c r="DK358" s="199">
        <f t="shared" si="642"/>
        <v>-107741.37767844569</v>
      </c>
      <c r="DL358" s="199">
        <f t="shared" si="643"/>
        <v>-108480.19979293927</v>
      </c>
      <c r="DM358" s="199">
        <f t="shared" si="644"/>
        <v>-108225.84008924547</v>
      </c>
      <c r="DN358" s="180"/>
    </row>
    <row r="359" spans="24:118" ht="15.4" x14ac:dyDescent="0.45">
      <c r="X359" s="246"/>
      <c r="Y359" s="268">
        <v>8</v>
      </c>
      <c r="Z359" s="269">
        <v>0</v>
      </c>
      <c r="AA359" s="269">
        <v>496.19112999999999</v>
      </c>
      <c r="AB359" s="269">
        <v>0</v>
      </c>
      <c r="AC359" s="269">
        <v>0</v>
      </c>
      <c r="AD359" s="269">
        <v>0</v>
      </c>
      <c r="AE359" s="269">
        <v>0</v>
      </c>
      <c r="AF359" s="269">
        <v>0</v>
      </c>
      <c r="AG359" s="269">
        <v>0</v>
      </c>
      <c r="AH359" s="269">
        <v>0</v>
      </c>
      <c r="AI359" s="269">
        <v>0</v>
      </c>
      <c r="AJ359" s="269">
        <v>0</v>
      </c>
      <c r="AK359" s="269">
        <v>411.19112999999999</v>
      </c>
      <c r="AL359" s="269">
        <v>411.19112999999999</v>
      </c>
      <c r="AM359" s="269">
        <v>0</v>
      </c>
      <c r="AN359" s="269">
        <v>0</v>
      </c>
      <c r="AO359" s="269">
        <v>0</v>
      </c>
      <c r="AP359" s="269">
        <v>0</v>
      </c>
      <c r="AQ359" s="269">
        <v>0</v>
      </c>
      <c r="AR359" s="269">
        <v>496.19112999999999</v>
      </c>
      <c r="AS359" s="269">
        <v>411.19112999999999</v>
      </c>
      <c r="AT359" s="269">
        <v>0</v>
      </c>
      <c r="AU359" s="269">
        <v>0</v>
      </c>
      <c r="AV359" s="269">
        <v>0</v>
      </c>
      <c r="AW359" s="269">
        <v>0</v>
      </c>
      <c r="AX359" s="269">
        <v>496.19112999999999</v>
      </c>
      <c r="AY359" s="269">
        <v>0</v>
      </c>
      <c r="AZ359" s="269">
        <v>411.19112999999999</v>
      </c>
      <c r="BA359" s="269">
        <v>0</v>
      </c>
      <c r="BB359" s="269">
        <v>0</v>
      </c>
      <c r="BC359" s="269">
        <v>0</v>
      </c>
      <c r="BD359" s="269">
        <v>0</v>
      </c>
      <c r="BE359" s="493">
        <f t="shared" si="610"/>
        <v>101.07541645161291</v>
      </c>
      <c r="BF359" s="494">
        <f t="shared" si="611"/>
        <v>111.90492535714286</v>
      </c>
      <c r="BG359" s="273">
        <f t="shared" ref="BG359:BG374" si="645">(SUMIF($Z$351:$BD$351,"Sat",$Z359:$BD359)+SUMIF($Z$351:$BD$351,"Sun",$Z359:$BD359))</f>
        <v>0</v>
      </c>
      <c r="BH359" s="273">
        <f t="shared" ref="BH359:BH374" si="646">(SUM($Z359:$BD359)-(SUMIF($Z$351:$BD$351,"Sat",$Z359:$BD359)+SUMIF($Z$351:$BD$351,"Sun",$Z359:$BD359)))</f>
        <v>3133.3379100000002</v>
      </c>
      <c r="BI359" s="274">
        <f t="shared" si="612"/>
        <v>0</v>
      </c>
      <c r="BJ359" s="275">
        <f t="shared" si="613"/>
        <v>3133.3379100000002</v>
      </c>
      <c r="CG359" s="192"/>
      <c r="CH359" s="198">
        <v>8</v>
      </c>
      <c r="CI359" s="199">
        <f t="shared" si="614"/>
        <v>-98244.768761653162</v>
      </c>
      <c r="CJ359" s="199">
        <f t="shared" si="615"/>
        <v>-100564.71495650255</v>
      </c>
      <c r="CK359" s="199">
        <f t="shared" si="616"/>
        <v>-100866.5370709874</v>
      </c>
      <c r="CL359" s="199">
        <f t="shared" si="617"/>
        <v>-99224.720195699017</v>
      </c>
      <c r="CM359" s="199">
        <f t="shared" si="618"/>
        <v>-99526.542310183853</v>
      </c>
      <c r="CN359" s="199">
        <f t="shared" si="619"/>
        <v>-99828.364424668689</v>
      </c>
      <c r="CO359" s="199">
        <f t="shared" si="620"/>
        <v>-100130.18653915355</v>
      </c>
      <c r="CP359" s="199">
        <f t="shared" si="621"/>
        <v>-100281.16948070031</v>
      </c>
      <c r="CQ359" s="199">
        <f t="shared" si="622"/>
        <v>-101576.17341337253</v>
      </c>
      <c r="CR359" s="199">
        <f t="shared" si="623"/>
        <v>-101758.81370967872</v>
      </c>
      <c r="CS359" s="199">
        <f t="shared" si="624"/>
        <v>-101186.63582416356</v>
      </c>
      <c r="CT359" s="199">
        <f t="shared" si="625"/>
        <v>-101958.92833910606</v>
      </c>
      <c r="CU359" s="199">
        <f t="shared" si="626"/>
        <v>-102411.73339513765</v>
      </c>
      <c r="CV359" s="199">
        <f t="shared" si="627"/>
        <v>-102365.09427286661</v>
      </c>
      <c r="CW359" s="199">
        <f t="shared" si="628"/>
        <v>-103619.44102645256</v>
      </c>
      <c r="CX359" s="199">
        <f t="shared" si="629"/>
        <v>-103602.49923401762</v>
      </c>
      <c r="CY359" s="199">
        <f t="shared" si="630"/>
        <v>-103229.9034372436</v>
      </c>
      <c r="CZ359" s="199">
        <f t="shared" si="631"/>
        <v>-103531.72555172844</v>
      </c>
      <c r="DA359" s="199">
        <f t="shared" si="632"/>
        <v>-104600.56955408512</v>
      </c>
      <c r="DB359" s="199">
        <f t="shared" si="633"/>
        <v>-104880.05406036694</v>
      </c>
      <c r="DC359" s="199">
        <f t="shared" si="634"/>
        <v>-104812.31287974126</v>
      </c>
      <c r="DD359" s="199">
        <f t="shared" si="635"/>
        <v>-105611.15071349365</v>
      </c>
      <c r="DE359" s="199">
        <f t="shared" si="636"/>
        <v>-105475.97282797849</v>
      </c>
      <c r="DF359" s="199">
        <f t="shared" si="637"/>
        <v>-105852.71133883698</v>
      </c>
      <c r="DG359" s="199">
        <f t="shared" si="638"/>
        <v>-107097.10653112501</v>
      </c>
      <c r="DH359" s="199">
        <f t="shared" si="639"/>
        <v>-106655.65305064418</v>
      </c>
      <c r="DI359" s="199">
        <f t="shared" si="640"/>
        <v>-107995.66997062101</v>
      </c>
      <c r="DJ359" s="199">
        <f t="shared" si="641"/>
        <v>-108464.39473689893</v>
      </c>
      <c r="DK359" s="199">
        <f t="shared" si="642"/>
        <v>-107741.37767844569</v>
      </c>
      <c r="DL359" s="199">
        <f t="shared" si="643"/>
        <v>-108480.19979293927</v>
      </c>
      <c r="DM359" s="199">
        <f t="shared" si="644"/>
        <v>-108225.84008924547</v>
      </c>
      <c r="DN359" s="180"/>
    </row>
    <row r="360" spans="24:118" ht="15.4" x14ac:dyDescent="0.45">
      <c r="X360" s="246"/>
      <c r="Y360" s="268">
        <v>9</v>
      </c>
      <c r="Z360" s="269">
        <v>0</v>
      </c>
      <c r="AA360" s="269">
        <v>0</v>
      </c>
      <c r="AB360" s="269">
        <v>0</v>
      </c>
      <c r="AC360" s="269">
        <v>0</v>
      </c>
      <c r="AD360" s="269">
        <v>0</v>
      </c>
      <c r="AE360" s="269">
        <v>0</v>
      </c>
      <c r="AF360" s="269">
        <v>0</v>
      </c>
      <c r="AG360" s="269">
        <v>0</v>
      </c>
      <c r="AH360" s="269">
        <v>0</v>
      </c>
      <c r="AI360" s="269">
        <v>0</v>
      </c>
      <c r="AJ360" s="269">
        <v>0</v>
      </c>
      <c r="AK360" s="269">
        <v>411.19112999999999</v>
      </c>
      <c r="AL360" s="269">
        <v>411.19112999999999</v>
      </c>
      <c r="AM360" s="269">
        <v>0</v>
      </c>
      <c r="AN360" s="269">
        <v>0</v>
      </c>
      <c r="AO360" s="269">
        <v>0</v>
      </c>
      <c r="AP360" s="269">
        <v>0</v>
      </c>
      <c r="AQ360" s="269">
        <v>411.19112999999999</v>
      </c>
      <c r="AR360" s="269">
        <v>0</v>
      </c>
      <c r="AS360" s="269">
        <v>496.19112999999999</v>
      </c>
      <c r="AT360" s="269">
        <v>0</v>
      </c>
      <c r="AU360" s="269">
        <v>0</v>
      </c>
      <c r="AV360" s="269">
        <v>496.19112999999999</v>
      </c>
      <c r="AW360" s="269">
        <v>0</v>
      </c>
      <c r="AX360" s="269">
        <v>0</v>
      </c>
      <c r="AY360" s="269">
        <v>0</v>
      </c>
      <c r="AZ360" s="269">
        <v>496.19112999999999</v>
      </c>
      <c r="BA360" s="269">
        <v>0</v>
      </c>
      <c r="BB360" s="269">
        <v>0</v>
      </c>
      <c r="BC360" s="269">
        <v>0</v>
      </c>
      <c r="BD360" s="269">
        <v>0</v>
      </c>
      <c r="BE360" s="493">
        <f t="shared" si="610"/>
        <v>87.811186451612897</v>
      </c>
      <c r="BF360" s="494">
        <f t="shared" si="611"/>
        <v>97.219527857142864</v>
      </c>
      <c r="BG360" s="273">
        <f t="shared" si="645"/>
        <v>0</v>
      </c>
      <c r="BH360" s="273">
        <f t="shared" si="646"/>
        <v>2722.14678</v>
      </c>
      <c r="BI360" s="274">
        <f t="shared" si="612"/>
        <v>0</v>
      </c>
      <c r="BJ360" s="275">
        <f t="shared" si="613"/>
        <v>2722.14678</v>
      </c>
      <c r="CG360" s="192"/>
      <c r="CH360" s="198">
        <v>9</v>
      </c>
      <c r="CI360" s="199">
        <f t="shared" si="614"/>
        <v>-98244.768761653162</v>
      </c>
      <c r="CJ360" s="199">
        <f t="shared" si="615"/>
        <v>-100564.71495650255</v>
      </c>
      <c r="CK360" s="199">
        <f t="shared" si="616"/>
        <v>-100866.5370709874</v>
      </c>
      <c r="CL360" s="199">
        <f t="shared" si="617"/>
        <v>-99224.720195699017</v>
      </c>
      <c r="CM360" s="199">
        <f t="shared" si="618"/>
        <v>-99526.542310183853</v>
      </c>
      <c r="CN360" s="199">
        <f t="shared" si="619"/>
        <v>-99828.364424668689</v>
      </c>
      <c r="CO360" s="199">
        <f t="shared" si="620"/>
        <v>-100130.18653915355</v>
      </c>
      <c r="CP360" s="199">
        <f t="shared" si="621"/>
        <v>-100281.16948070031</v>
      </c>
      <c r="CQ360" s="199">
        <f t="shared" si="622"/>
        <v>-101576.17341337253</v>
      </c>
      <c r="CR360" s="199">
        <f t="shared" si="623"/>
        <v>-101758.81370967872</v>
      </c>
      <c r="CS360" s="199">
        <f t="shared" si="624"/>
        <v>-101186.63582416356</v>
      </c>
      <c r="CT360" s="199">
        <f t="shared" si="625"/>
        <v>-102429.39873956372</v>
      </c>
      <c r="CU360" s="199">
        <f t="shared" si="626"/>
        <v>-102882.20379559531</v>
      </c>
      <c r="CV360" s="199">
        <f t="shared" si="627"/>
        <v>-102365.09427286661</v>
      </c>
      <c r="CW360" s="199">
        <f t="shared" si="628"/>
        <v>-103619.44102645256</v>
      </c>
      <c r="CX360" s="199">
        <f t="shared" si="629"/>
        <v>-103602.49923401762</v>
      </c>
      <c r="CY360" s="199">
        <f t="shared" si="630"/>
        <v>-103229.9034372436</v>
      </c>
      <c r="CZ360" s="199">
        <f t="shared" si="631"/>
        <v>-104002.1959521861</v>
      </c>
      <c r="DA360" s="199">
        <f t="shared" si="632"/>
        <v>-104600.56955408512</v>
      </c>
      <c r="DB360" s="199">
        <f t="shared" si="633"/>
        <v>-105447.77846540126</v>
      </c>
      <c r="DC360" s="199">
        <f t="shared" si="634"/>
        <v>-104812.31287974126</v>
      </c>
      <c r="DD360" s="199">
        <f t="shared" si="635"/>
        <v>-105611.15071349365</v>
      </c>
      <c r="DE360" s="199">
        <f t="shared" si="636"/>
        <v>-106043.69723301282</v>
      </c>
      <c r="DF360" s="199">
        <f t="shared" si="637"/>
        <v>-105852.71133883698</v>
      </c>
      <c r="DG360" s="199">
        <f t="shared" si="638"/>
        <v>-107097.10653112501</v>
      </c>
      <c r="DH360" s="199">
        <f t="shared" si="639"/>
        <v>-106655.65305064418</v>
      </c>
      <c r="DI360" s="199">
        <f t="shared" si="640"/>
        <v>-108563.39437565533</v>
      </c>
      <c r="DJ360" s="199">
        <f t="shared" si="641"/>
        <v>-108464.39473689893</v>
      </c>
      <c r="DK360" s="199">
        <f t="shared" si="642"/>
        <v>-107741.37767844569</v>
      </c>
      <c r="DL360" s="199">
        <f t="shared" si="643"/>
        <v>-108480.19979293927</v>
      </c>
      <c r="DM360" s="199">
        <f t="shared" si="644"/>
        <v>-108225.84008924547</v>
      </c>
      <c r="DN360" s="180"/>
    </row>
    <row r="361" spans="24:118" ht="15.4" x14ac:dyDescent="0.45">
      <c r="X361" s="246"/>
      <c r="Y361" s="268">
        <v>10</v>
      </c>
      <c r="Z361" s="269">
        <v>0</v>
      </c>
      <c r="AA361" s="269">
        <v>0</v>
      </c>
      <c r="AB361" s="269">
        <v>0</v>
      </c>
      <c r="AC361" s="269">
        <v>0</v>
      </c>
      <c r="AD361" s="269">
        <v>0</v>
      </c>
      <c r="AE361" s="269">
        <v>0</v>
      </c>
      <c r="AF361" s="269">
        <v>0</v>
      </c>
      <c r="AG361" s="269">
        <v>0</v>
      </c>
      <c r="AH361" s="269">
        <v>0</v>
      </c>
      <c r="AI361" s="269">
        <v>0</v>
      </c>
      <c r="AJ361" s="269">
        <v>0</v>
      </c>
      <c r="AK361" s="269">
        <v>177.61774</v>
      </c>
      <c r="AL361" s="269">
        <v>0</v>
      </c>
      <c r="AM361" s="269">
        <v>0</v>
      </c>
      <c r="AN361" s="269">
        <v>0</v>
      </c>
      <c r="AO361" s="269">
        <v>0</v>
      </c>
      <c r="AP361" s="269">
        <v>0</v>
      </c>
      <c r="AQ361" s="269">
        <v>411.19112999999999</v>
      </c>
      <c r="AR361" s="269">
        <v>0</v>
      </c>
      <c r="AS361" s="269">
        <v>0</v>
      </c>
      <c r="AT361" s="269">
        <v>411.19112999999999</v>
      </c>
      <c r="AU361" s="269">
        <v>0</v>
      </c>
      <c r="AV361" s="269">
        <v>0</v>
      </c>
      <c r="AW361" s="269">
        <v>0</v>
      </c>
      <c r="AX361" s="269">
        <v>496.19112999999999</v>
      </c>
      <c r="AY361" s="269">
        <v>0</v>
      </c>
      <c r="AZ361" s="269">
        <v>0</v>
      </c>
      <c r="BA361" s="269">
        <v>0</v>
      </c>
      <c r="BB361" s="269">
        <v>0</v>
      </c>
      <c r="BC361" s="269">
        <v>0</v>
      </c>
      <c r="BD361" s="269">
        <v>0</v>
      </c>
      <c r="BE361" s="493">
        <f t="shared" si="610"/>
        <v>48.264229999999998</v>
      </c>
      <c r="BF361" s="494">
        <f t="shared" si="611"/>
        <v>53.435397500000001</v>
      </c>
      <c r="BG361" s="273">
        <f t="shared" si="645"/>
        <v>411.19112999999999</v>
      </c>
      <c r="BH361" s="273">
        <f t="shared" si="646"/>
        <v>1085</v>
      </c>
      <c r="BI361" s="274">
        <f t="shared" si="612"/>
        <v>0</v>
      </c>
      <c r="BJ361" s="275">
        <f t="shared" si="613"/>
        <v>1496.1911299999999</v>
      </c>
      <c r="CG361" s="192"/>
      <c r="CH361" s="198">
        <v>10</v>
      </c>
      <c r="CI361" s="199">
        <f t="shared" si="614"/>
        <v>-98244.768761653162</v>
      </c>
      <c r="CJ361" s="199">
        <f t="shared" si="615"/>
        <v>-100564.71495650255</v>
      </c>
      <c r="CK361" s="199">
        <f t="shared" si="616"/>
        <v>-100866.5370709874</v>
      </c>
      <c r="CL361" s="199">
        <f t="shared" si="617"/>
        <v>-99224.720195699017</v>
      </c>
      <c r="CM361" s="199">
        <f t="shared" si="618"/>
        <v>-99526.542310183853</v>
      </c>
      <c r="CN361" s="199">
        <f t="shared" si="619"/>
        <v>-99828.364424668689</v>
      </c>
      <c r="CO361" s="199">
        <f t="shared" si="620"/>
        <v>-100130.18653915355</v>
      </c>
      <c r="CP361" s="199">
        <f t="shared" si="621"/>
        <v>-100281.16948070031</v>
      </c>
      <c r="CQ361" s="199">
        <f t="shared" si="622"/>
        <v>-101576.17341337253</v>
      </c>
      <c r="CR361" s="199">
        <f t="shared" si="623"/>
        <v>-101758.81370967872</v>
      </c>
      <c r="CS361" s="199">
        <f t="shared" si="624"/>
        <v>-101186.63582416356</v>
      </c>
      <c r="CT361" s="199">
        <f t="shared" si="625"/>
        <v>-102632.62269837379</v>
      </c>
      <c r="CU361" s="199">
        <f t="shared" si="626"/>
        <v>-102882.20379559531</v>
      </c>
      <c r="CV361" s="199">
        <f t="shared" si="627"/>
        <v>-102365.09427286661</v>
      </c>
      <c r="CW361" s="199">
        <f t="shared" si="628"/>
        <v>-103619.44102645256</v>
      </c>
      <c r="CX361" s="199">
        <f t="shared" si="629"/>
        <v>-103602.49923401762</v>
      </c>
      <c r="CY361" s="199">
        <f t="shared" si="630"/>
        <v>-103229.9034372436</v>
      </c>
      <c r="CZ361" s="199">
        <f t="shared" si="631"/>
        <v>-104472.66635264376</v>
      </c>
      <c r="DA361" s="199">
        <f t="shared" si="632"/>
        <v>-104600.56955408512</v>
      </c>
      <c r="DB361" s="199">
        <f t="shared" si="633"/>
        <v>-105447.77846540126</v>
      </c>
      <c r="DC361" s="199">
        <f t="shared" si="634"/>
        <v>-105282.78328019893</v>
      </c>
      <c r="DD361" s="199">
        <f t="shared" si="635"/>
        <v>-105611.15071349365</v>
      </c>
      <c r="DE361" s="199">
        <f t="shared" si="636"/>
        <v>-106043.69723301282</v>
      </c>
      <c r="DF361" s="199">
        <f t="shared" si="637"/>
        <v>-105852.71133883698</v>
      </c>
      <c r="DG361" s="199">
        <f t="shared" si="638"/>
        <v>-107664.83093615934</v>
      </c>
      <c r="DH361" s="199">
        <f t="shared" si="639"/>
        <v>-106655.65305064418</v>
      </c>
      <c r="DI361" s="199">
        <f t="shared" si="640"/>
        <v>-108563.39437565533</v>
      </c>
      <c r="DJ361" s="199">
        <f t="shared" si="641"/>
        <v>-108464.39473689893</v>
      </c>
      <c r="DK361" s="199">
        <f t="shared" si="642"/>
        <v>-107741.37767844569</v>
      </c>
      <c r="DL361" s="199">
        <f t="shared" si="643"/>
        <v>-108480.19979293927</v>
      </c>
      <c r="DM361" s="199">
        <f t="shared" si="644"/>
        <v>-108225.84008924547</v>
      </c>
      <c r="DN361" s="180"/>
    </row>
    <row r="362" spans="24:118" ht="15.4" x14ac:dyDescent="0.45">
      <c r="X362" s="246"/>
      <c r="Y362" s="268">
        <v>11</v>
      </c>
      <c r="Z362" s="269">
        <v>0</v>
      </c>
      <c r="AA362" s="269">
        <v>-500</v>
      </c>
      <c r="AB362" s="269">
        <v>-223.34975284000001</v>
      </c>
      <c r="AC362" s="269">
        <v>0</v>
      </c>
      <c r="AD362" s="269">
        <v>0</v>
      </c>
      <c r="AE362" s="269">
        <v>0</v>
      </c>
      <c r="AF362" s="269">
        <v>0</v>
      </c>
      <c r="AG362" s="269">
        <v>0</v>
      </c>
      <c r="AH362" s="269">
        <v>0</v>
      </c>
      <c r="AI362" s="269">
        <v>-500</v>
      </c>
      <c r="AJ362" s="269">
        <v>0</v>
      </c>
      <c r="AK362" s="269">
        <v>0</v>
      </c>
      <c r="AL362" s="269">
        <v>-500</v>
      </c>
      <c r="AM362" s="269">
        <v>0</v>
      </c>
      <c r="AN362" s="269">
        <v>-500</v>
      </c>
      <c r="AO362" s="269">
        <v>0</v>
      </c>
      <c r="AP362" s="269">
        <v>0</v>
      </c>
      <c r="AQ362" s="269">
        <v>411.19112999999999</v>
      </c>
      <c r="AR362" s="269">
        <v>0</v>
      </c>
      <c r="AS362" s="269">
        <v>0</v>
      </c>
      <c r="AT362" s="269">
        <v>411.19112999999999</v>
      </c>
      <c r="AU362" s="269">
        <v>0</v>
      </c>
      <c r="AV362" s="269">
        <v>0</v>
      </c>
      <c r="AW362" s="269">
        <v>0</v>
      </c>
      <c r="AX362" s="269">
        <v>0</v>
      </c>
      <c r="AY362" s="269">
        <v>0</v>
      </c>
      <c r="AZ362" s="269">
        <v>-500</v>
      </c>
      <c r="BA362" s="269">
        <v>-136.36363635999999</v>
      </c>
      <c r="BB362" s="269">
        <v>0</v>
      </c>
      <c r="BC362" s="269">
        <v>0</v>
      </c>
      <c r="BD362" s="269">
        <v>0</v>
      </c>
      <c r="BE362" s="493">
        <f t="shared" si="610"/>
        <v>-65.720359006451616</v>
      </c>
      <c r="BF362" s="494">
        <f t="shared" si="611"/>
        <v>-72.761826042857152</v>
      </c>
      <c r="BG362" s="273">
        <f t="shared" si="645"/>
        <v>-225.17250636</v>
      </c>
      <c r="BH362" s="273">
        <f t="shared" si="646"/>
        <v>-1812.1586228400004</v>
      </c>
      <c r="BI362" s="274">
        <f t="shared" si="612"/>
        <v>-2859.7133892000002</v>
      </c>
      <c r="BJ362" s="275">
        <f t="shared" si="613"/>
        <v>822.38225999999997</v>
      </c>
      <c r="CG362" s="192"/>
      <c r="CH362" s="198">
        <v>11</v>
      </c>
      <c r="CI362" s="199">
        <f t="shared" si="614"/>
        <v>-98244.768761653162</v>
      </c>
      <c r="CJ362" s="199">
        <f t="shared" si="615"/>
        <v>-100127.71495650255</v>
      </c>
      <c r="CK362" s="199">
        <f t="shared" si="616"/>
        <v>-100671.32938700524</v>
      </c>
      <c r="CL362" s="199">
        <f t="shared" si="617"/>
        <v>-99224.720195699017</v>
      </c>
      <c r="CM362" s="199">
        <f t="shared" si="618"/>
        <v>-99526.542310183853</v>
      </c>
      <c r="CN362" s="199">
        <f t="shared" si="619"/>
        <v>-99828.364424668689</v>
      </c>
      <c r="CO362" s="199">
        <f t="shared" si="620"/>
        <v>-100130.18653915355</v>
      </c>
      <c r="CP362" s="199">
        <f t="shared" si="621"/>
        <v>-100281.16948070031</v>
      </c>
      <c r="CQ362" s="199">
        <f t="shared" si="622"/>
        <v>-101576.17341337253</v>
      </c>
      <c r="CR362" s="199">
        <f t="shared" si="623"/>
        <v>-101321.81370967872</v>
      </c>
      <c r="CS362" s="199">
        <f t="shared" si="624"/>
        <v>-101186.63582416356</v>
      </c>
      <c r="CT362" s="199">
        <f t="shared" si="625"/>
        <v>-102632.62269837379</v>
      </c>
      <c r="CU362" s="199">
        <f t="shared" si="626"/>
        <v>-102445.20379559531</v>
      </c>
      <c r="CV362" s="199">
        <f t="shared" si="627"/>
        <v>-102365.09427286661</v>
      </c>
      <c r="CW362" s="199">
        <f t="shared" si="628"/>
        <v>-103182.44102645256</v>
      </c>
      <c r="CX362" s="199">
        <f t="shared" si="629"/>
        <v>-103602.49923401762</v>
      </c>
      <c r="CY362" s="199">
        <f t="shared" si="630"/>
        <v>-103229.9034372436</v>
      </c>
      <c r="CZ362" s="199">
        <f t="shared" si="631"/>
        <v>-104943.13675310143</v>
      </c>
      <c r="DA362" s="199">
        <f t="shared" si="632"/>
        <v>-104600.56955408512</v>
      </c>
      <c r="DB362" s="199">
        <f t="shared" si="633"/>
        <v>-105447.77846540126</v>
      </c>
      <c r="DC362" s="199">
        <f t="shared" si="634"/>
        <v>-105753.25368065659</v>
      </c>
      <c r="DD362" s="199">
        <f t="shared" si="635"/>
        <v>-105611.15071349365</v>
      </c>
      <c r="DE362" s="199">
        <f t="shared" si="636"/>
        <v>-106043.69723301282</v>
      </c>
      <c r="DF362" s="199">
        <f t="shared" si="637"/>
        <v>-105852.71133883698</v>
      </c>
      <c r="DG362" s="199">
        <f t="shared" si="638"/>
        <v>-107664.83093615934</v>
      </c>
      <c r="DH362" s="199">
        <f t="shared" si="639"/>
        <v>-106655.65305064418</v>
      </c>
      <c r="DI362" s="199">
        <f t="shared" si="640"/>
        <v>-108126.39437565533</v>
      </c>
      <c r="DJ362" s="199">
        <f t="shared" si="641"/>
        <v>-108345.2129187203</v>
      </c>
      <c r="DK362" s="199">
        <f t="shared" si="642"/>
        <v>-107741.37767844569</v>
      </c>
      <c r="DL362" s="199">
        <f t="shared" si="643"/>
        <v>-108480.19979293927</v>
      </c>
      <c r="DM362" s="199">
        <f t="shared" si="644"/>
        <v>-108225.84008924547</v>
      </c>
      <c r="DN362" s="180"/>
    </row>
    <row r="363" spans="24:118" ht="15.4" x14ac:dyDescent="0.45">
      <c r="X363" s="246"/>
      <c r="Y363" s="268">
        <v>12</v>
      </c>
      <c r="Z363" s="269">
        <v>0</v>
      </c>
      <c r="AA363" s="269">
        <v>-500</v>
      </c>
      <c r="AB363" s="269">
        <v>-500</v>
      </c>
      <c r="AC363" s="269">
        <v>0</v>
      </c>
      <c r="AD363" s="269">
        <v>0</v>
      </c>
      <c r="AE363" s="269">
        <v>0</v>
      </c>
      <c r="AF363" s="269">
        <v>0</v>
      </c>
      <c r="AG363" s="269">
        <v>0</v>
      </c>
      <c r="AH363" s="269">
        <v>0</v>
      </c>
      <c r="AI363" s="269">
        <v>-500</v>
      </c>
      <c r="AJ363" s="269">
        <v>0</v>
      </c>
      <c r="AK363" s="269">
        <v>0</v>
      </c>
      <c r="AL363" s="269">
        <v>0</v>
      </c>
      <c r="AM363" s="269">
        <v>0</v>
      </c>
      <c r="AN363" s="269">
        <v>0</v>
      </c>
      <c r="AO363" s="269">
        <v>-271.64520739</v>
      </c>
      <c r="AP363" s="269">
        <v>0</v>
      </c>
      <c r="AQ363" s="269">
        <v>86.426609999999997</v>
      </c>
      <c r="AR363" s="269">
        <v>-500</v>
      </c>
      <c r="AS363" s="269">
        <v>-500</v>
      </c>
      <c r="AT363" s="269">
        <v>0</v>
      </c>
      <c r="AU363" s="269">
        <v>0</v>
      </c>
      <c r="AV363" s="269">
        <v>-63.853556820000001</v>
      </c>
      <c r="AW363" s="269">
        <v>0</v>
      </c>
      <c r="AX363" s="269">
        <v>-500</v>
      </c>
      <c r="AY363" s="269">
        <v>0</v>
      </c>
      <c r="AZ363" s="269">
        <v>-500</v>
      </c>
      <c r="BA363" s="269">
        <v>-500</v>
      </c>
      <c r="BB363" s="269">
        <v>0</v>
      </c>
      <c r="BC363" s="269">
        <v>0</v>
      </c>
      <c r="BD363" s="269">
        <v>0</v>
      </c>
      <c r="BE363" s="493">
        <f t="shared" si="610"/>
        <v>-137.06684368419354</v>
      </c>
      <c r="BF363" s="494">
        <f t="shared" si="611"/>
        <v>-151.75257693607142</v>
      </c>
      <c r="BG363" s="273">
        <f t="shared" si="645"/>
        <v>-500</v>
      </c>
      <c r="BH363" s="273">
        <f t="shared" si="646"/>
        <v>-3749.07215421</v>
      </c>
      <c r="BI363" s="274">
        <f t="shared" si="612"/>
        <v>-4335.4987642100004</v>
      </c>
      <c r="BJ363" s="275">
        <f t="shared" si="613"/>
        <v>86.426609999999997</v>
      </c>
      <c r="CG363" s="192"/>
      <c r="CH363" s="198">
        <v>12</v>
      </c>
      <c r="CI363" s="199">
        <f t="shared" si="614"/>
        <v>-98244.768761653162</v>
      </c>
      <c r="CJ363" s="199">
        <f t="shared" si="615"/>
        <v>-99690.714956502547</v>
      </c>
      <c r="CK363" s="199">
        <f t="shared" si="616"/>
        <v>-100234.32938700524</v>
      </c>
      <c r="CL363" s="199">
        <f t="shared" si="617"/>
        <v>-99224.720195699017</v>
      </c>
      <c r="CM363" s="199">
        <f t="shared" si="618"/>
        <v>-99526.542310183853</v>
      </c>
      <c r="CN363" s="199">
        <f t="shared" si="619"/>
        <v>-99828.364424668689</v>
      </c>
      <c r="CO363" s="199">
        <f t="shared" si="620"/>
        <v>-100130.18653915355</v>
      </c>
      <c r="CP363" s="199">
        <f t="shared" si="621"/>
        <v>-100281.16948070031</v>
      </c>
      <c r="CQ363" s="199">
        <f t="shared" si="622"/>
        <v>-101576.17341337253</v>
      </c>
      <c r="CR363" s="199">
        <f t="shared" si="623"/>
        <v>-100884.81370967872</v>
      </c>
      <c r="CS363" s="199">
        <f t="shared" si="624"/>
        <v>-101186.63582416356</v>
      </c>
      <c r="CT363" s="199">
        <f t="shared" si="625"/>
        <v>-102632.62269837379</v>
      </c>
      <c r="CU363" s="199">
        <f t="shared" si="626"/>
        <v>-102445.20379559531</v>
      </c>
      <c r="CV363" s="199">
        <f t="shared" si="627"/>
        <v>-102365.09427286661</v>
      </c>
      <c r="CW363" s="199">
        <f t="shared" si="628"/>
        <v>-103182.44102645256</v>
      </c>
      <c r="CX363" s="199">
        <f t="shared" si="629"/>
        <v>-103365.08132275876</v>
      </c>
      <c r="CY363" s="199">
        <f t="shared" si="630"/>
        <v>-103229.9034372436</v>
      </c>
      <c r="CZ363" s="199">
        <f t="shared" si="631"/>
        <v>-105042.02303456595</v>
      </c>
      <c r="DA363" s="199">
        <f t="shared" si="632"/>
        <v>-104163.56955408512</v>
      </c>
      <c r="DB363" s="199">
        <f t="shared" si="633"/>
        <v>-105010.77846540126</v>
      </c>
      <c r="DC363" s="199">
        <f t="shared" si="634"/>
        <v>-105753.25368065659</v>
      </c>
      <c r="DD363" s="199">
        <f t="shared" si="635"/>
        <v>-105611.15071349365</v>
      </c>
      <c r="DE363" s="199">
        <f t="shared" si="636"/>
        <v>-105987.88922435214</v>
      </c>
      <c r="DF363" s="199">
        <f t="shared" si="637"/>
        <v>-105852.71133883698</v>
      </c>
      <c r="DG363" s="199">
        <f t="shared" si="638"/>
        <v>-107227.83093615934</v>
      </c>
      <c r="DH363" s="199">
        <f t="shared" si="639"/>
        <v>-106655.65305064418</v>
      </c>
      <c r="DI363" s="199">
        <f t="shared" si="640"/>
        <v>-107689.39437565533</v>
      </c>
      <c r="DJ363" s="199">
        <f t="shared" si="641"/>
        <v>-107908.2129187203</v>
      </c>
      <c r="DK363" s="199">
        <f t="shared" si="642"/>
        <v>-107741.37767844569</v>
      </c>
      <c r="DL363" s="199">
        <f t="shared" si="643"/>
        <v>-108480.19979293927</v>
      </c>
      <c r="DM363" s="199">
        <f t="shared" si="644"/>
        <v>-108225.84008924547</v>
      </c>
      <c r="DN363" s="180"/>
    </row>
    <row r="364" spans="24:118" ht="15.4" x14ac:dyDescent="0.45">
      <c r="X364" s="246"/>
      <c r="Y364" s="268">
        <v>13</v>
      </c>
      <c r="Z364" s="269">
        <v>0</v>
      </c>
      <c r="AA364" s="269">
        <v>-223.34975284000001</v>
      </c>
      <c r="AB364" s="269">
        <v>-500</v>
      </c>
      <c r="AC364" s="269">
        <v>0</v>
      </c>
      <c r="AD364" s="269">
        <v>0</v>
      </c>
      <c r="AE364" s="269">
        <v>0</v>
      </c>
      <c r="AF364" s="269">
        <v>0</v>
      </c>
      <c r="AG364" s="269">
        <v>0</v>
      </c>
      <c r="AH364" s="269">
        <v>-500</v>
      </c>
      <c r="AI364" s="269">
        <v>0</v>
      </c>
      <c r="AJ364" s="269">
        <v>0</v>
      </c>
      <c r="AK364" s="269">
        <v>-136.36363635999999</v>
      </c>
      <c r="AL364" s="269">
        <v>-418.29431534000003</v>
      </c>
      <c r="AM364" s="269">
        <v>0</v>
      </c>
      <c r="AN364" s="269">
        <v>-500</v>
      </c>
      <c r="AO364" s="269">
        <v>-500</v>
      </c>
      <c r="AP364" s="269">
        <v>0</v>
      </c>
      <c r="AQ364" s="269">
        <v>-500</v>
      </c>
      <c r="AR364" s="269">
        <v>0</v>
      </c>
      <c r="AS364" s="269">
        <v>-500</v>
      </c>
      <c r="AT364" s="269">
        <v>0</v>
      </c>
      <c r="AU364" s="269">
        <v>0</v>
      </c>
      <c r="AV364" s="269">
        <v>-500</v>
      </c>
      <c r="AW364" s="269">
        <v>0</v>
      </c>
      <c r="AX364" s="269">
        <v>0</v>
      </c>
      <c r="AY364" s="269">
        <v>0</v>
      </c>
      <c r="AZ364" s="269">
        <v>0</v>
      </c>
      <c r="BA364" s="269">
        <v>-500</v>
      </c>
      <c r="BB364" s="269">
        <v>-136.36363635999999</v>
      </c>
      <c r="BC364" s="269">
        <v>0</v>
      </c>
      <c r="BD364" s="269">
        <v>0</v>
      </c>
      <c r="BE364" s="493">
        <f t="shared" si="610"/>
        <v>-158.52810777096775</v>
      </c>
      <c r="BF364" s="494">
        <f t="shared" si="611"/>
        <v>-175.51326217499999</v>
      </c>
      <c r="BG364" s="273">
        <f t="shared" si="645"/>
        <v>-1136.3636363599999</v>
      </c>
      <c r="BH364" s="273">
        <f t="shared" si="646"/>
        <v>-3778.0077045400003</v>
      </c>
      <c r="BI364" s="274">
        <f t="shared" si="612"/>
        <v>-4914.3713409000002</v>
      </c>
      <c r="BJ364" s="275">
        <f t="shared" si="613"/>
        <v>0</v>
      </c>
      <c r="CG364" s="192"/>
      <c r="CH364" s="198">
        <v>13</v>
      </c>
      <c r="CI364" s="199">
        <f t="shared" si="614"/>
        <v>-98244.768761653162</v>
      </c>
      <c r="CJ364" s="199">
        <f t="shared" si="615"/>
        <v>-99495.507272520394</v>
      </c>
      <c r="CK364" s="199">
        <f t="shared" si="616"/>
        <v>-99797.329387005244</v>
      </c>
      <c r="CL364" s="199">
        <f t="shared" si="617"/>
        <v>-99224.720195699017</v>
      </c>
      <c r="CM364" s="199">
        <f t="shared" si="618"/>
        <v>-99526.542310183853</v>
      </c>
      <c r="CN364" s="199">
        <f t="shared" si="619"/>
        <v>-99828.364424668689</v>
      </c>
      <c r="CO364" s="199">
        <f t="shared" si="620"/>
        <v>-100130.18653915355</v>
      </c>
      <c r="CP364" s="199">
        <f t="shared" si="621"/>
        <v>-100281.16948070031</v>
      </c>
      <c r="CQ364" s="199">
        <f t="shared" si="622"/>
        <v>-101139.17341337253</v>
      </c>
      <c r="CR364" s="199">
        <f t="shared" si="623"/>
        <v>-100884.81370967872</v>
      </c>
      <c r="CS364" s="199">
        <f t="shared" si="624"/>
        <v>-101186.63582416356</v>
      </c>
      <c r="CT364" s="199">
        <f t="shared" si="625"/>
        <v>-102513.44088019515</v>
      </c>
      <c r="CU364" s="199">
        <f t="shared" si="626"/>
        <v>-102079.61456398816</v>
      </c>
      <c r="CV364" s="199">
        <f t="shared" si="627"/>
        <v>-102365.09427286661</v>
      </c>
      <c r="CW364" s="199">
        <f t="shared" si="628"/>
        <v>-102745.44102645256</v>
      </c>
      <c r="CX364" s="199">
        <f t="shared" si="629"/>
        <v>-102928.08132275876</v>
      </c>
      <c r="CY364" s="199">
        <f t="shared" si="630"/>
        <v>-103229.9034372436</v>
      </c>
      <c r="CZ364" s="199">
        <f t="shared" si="631"/>
        <v>-104605.02303456595</v>
      </c>
      <c r="DA364" s="199">
        <f t="shared" si="632"/>
        <v>-104163.56955408512</v>
      </c>
      <c r="DB364" s="199">
        <f t="shared" si="633"/>
        <v>-104573.77846540126</v>
      </c>
      <c r="DC364" s="199">
        <f t="shared" si="634"/>
        <v>-105753.25368065659</v>
      </c>
      <c r="DD364" s="199">
        <f t="shared" si="635"/>
        <v>-105611.15071349365</v>
      </c>
      <c r="DE364" s="199">
        <f t="shared" si="636"/>
        <v>-105550.88922435214</v>
      </c>
      <c r="DF364" s="199">
        <f t="shared" si="637"/>
        <v>-105852.71133883698</v>
      </c>
      <c r="DG364" s="199">
        <f t="shared" si="638"/>
        <v>-107227.83093615934</v>
      </c>
      <c r="DH364" s="199">
        <f t="shared" si="639"/>
        <v>-106655.65305064418</v>
      </c>
      <c r="DI364" s="199">
        <f t="shared" si="640"/>
        <v>-107689.39437565533</v>
      </c>
      <c r="DJ364" s="199">
        <f t="shared" si="641"/>
        <v>-107471.2129187203</v>
      </c>
      <c r="DK364" s="199">
        <f t="shared" si="642"/>
        <v>-107622.19586026705</v>
      </c>
      <c r="DL364" s="199">
        <f t="shared" si="643"/>
        <v>-108480.19979293927</v>
      </c>
      <c r="DM364" s="199">
        <f t="shared" si="644"/>
        <v>-108225.84008924547</v>
      </c>
      <c r="DN364" s="180"/>
    </row>
    <row r="365" spans="24:118" ht="15.4" x14ac:dyDescent="0.45">
      <c r="X365" s="246"/>
      <c r="Y365" s="268">
        <v>14</v>
      </c>
      <c r="Z365" s="269">
        <v>0</v>
      </c>
      <c r="AA365" s="269">
        <v>-500</v>
      </c>
      <c r="AB365" s="269">
        <v>-500</v>
      </c>
      <c r="AC365" s="269">
        <v>0</v>
      </c>
      <c r="AD365" s="269">
        <v>0</v>
      </c>
      <c r="AE365" s="269">
        <v>0</v>
      </c>
      <c r="AF365" s="269">
        <v>0</v>
      </c>
      <c r="AG365" s="269">
        <v>0</v>
      </c>
      <c r="AH365" s="269">
        <v>-136.36363635999999</v>
      </c>
      <c r="AI365" s="269">
        <v>0</v>
      </c>
      <c r="AJ365" s="269">
        <v>0</v>
      </c>
      <c r="AK365" s="269">
        <v>-500</v>
      </c>
      <c r="AL365" s="269">
        <v>0</v>
      </c>
      <c r="AM365" s="269">
        <v>0</v>
      </c>
      <c r="AN365" s="269">
        <v>-136.36363635999999</v>
      </c>
      <c r="AO365" s="269">
        <v>0</v>
      </c>
      <c r="AP365" s="269">
        <v>0</v>
      </c>
      <c r="AQ365" s="269">
        <v>-500</v>
      </c>
      <c r="AR365" s="269">
        <v>0</v>
      </c>
      <c r="AS365" s="269">
        <v>0</v>
      </c>
      <c r="AT365" s="269">
        <v>0</v>
      </c>
      <c r="AU365" s="269">
        <v>-500</v>
      </c>
      <c r="AV365" s="269">
        <v>0</v>
      </c>
      <c r="AW365" s="269">
        <v>0</v>
      </c>
      <c r="AX365" s="269">
        <v>-500</v>
      </c>
      <c r="AY365" s="269">
        <v>0</v>
      </c>
      <c r="AZ365" s="269">
        <v>-500</v>
      </c>
      <c r="BA365" s="269">
        <v>0</v>
      </c>
      <c r="BB365" s="269">
        <v>0</v>
      </c>
      <c r="BC365" s="269">
        <v>-500</v>
      </c>
      <c r="BD365" s="269">
        <v>0</v>
      </c>
      <c r="BE365" s="493">
        <f t="shared" si="610"/>
        <v>-137.8299120232258</v>
      </c>
      <c r="BF365" s="494">
        <f t="shared" si="611"/>
        <v>-152.59740259714286</v>
      </c>
      <c r="BG365" s="273">
        <f t="shared" si="645"/>
        <v>-636.36363635999999</v>
      </c>
      <c r="BH365" s="273">
        <f t="shared" si="646"/>
        <v>-3636.3636363599999</v>
      </c>
      <c r="BI365" s="274">
        <f t="shared" si="612"/>
        <v>-4272.7272727199997</v>
      </c>
      <c r="BJ365" s="275">
        <f t="shared" si="613"/>
        <v>0</v>
      </c>
      <c r="CG365" s="192"/>
      <c r="CH365" s="198">
        <v>14</v>
      </c>
      <c r="CI365" s="199">
        <f t="shared" si="614"/>
        <v>-98244.768761653162</v>
      </c>
      <c r="CJ365" s="199">
        <f t="shared" si="615"/>
        <v>-99058.507272520394</v>
      </c>
      <c r="CK365" s="199">
        <f t="shared" si="616"/>
        <v>-99360.329387005244</v>
      </c>
      <c r="CL365" s="199">
        <f t="shared" si="617"/>
        <v>-99224.720195699017</v>
      </c>
      <c r="CM365" s="199">
        <f t="shared" si="618"/>
        <v>-99526.542310183853</v>
      </c>
      <c r="CN365" s="199">
        <f t="shared" si="619"/>
        <v>-99828.364424668689</v>
      </c>
      <c r="CO365" s="199">
        <f t="shared" si="620"/>
        <v>-100130.18653915355</v>
      </c>
      <c r="CP365" s="199">
        <f t="shared" si="621"/>
        <v>-100281.16948070031</v>
      </c>
      <c r="CQ365" s="199">
        <f t="shared" si="622"/>
        <v>-101019.99159519389</v>
      </c>
      <c r="CR365" s="199">
        <f t="shared" si="623"/>
        <v>-100884.81370967872</v>
      </c>
      <c r="CS365" s="199">
        <f t="shared" si="624"/>
        <v>-101186.63582416356</v>
      </c>
      <c r="CT365" s="199">
        <f t="shared" si="625"/>
        <v>-102076.44088019515</v>
      </c>
      <c r="CU365" s="199">
        <f t="shared" si="626"/>
        <v>-102079.61456398816</v>
      </c>
      <c r="CV365" s="199">
        <f t="shared" si="627"/>
        <v>-102365.09427286661</v>
      </c>
      <c r="CW365" s="199">
        <f t="shared" si="628"/>
        <v>-102626.25920827393</v>
      </c>
      <c r="CX365" s="199">
        <f t="shared" si="629"/>
        <v>-102928.08132275876</v>
      </c>
      <c r="CY365" s="199">
        <f t="shared" si="630"/>
        <v>-103229.9034372436</v>
      </c>
      <c r="CZ365" s="199">
        <f t="shared" si="631"/>
        <v>-104168.02303456595</v>
      </c>
      <c r="DA365" s="199">
        <f t="shared" si="632"/>
        <v>-104163.56955408512</v>
      </c>
      <c r="DB365" s="199">
        <f t="shared" si="633"/>
        <v>-104573.77846540126</v>
      </c>
      <c r="DC365" s="199">
        <f t="shared" si="634"/>
        <v>-105753.25368065659</v>
      </c>
      <c r="DD365" s="199">
        <f t="shared" si="635"/>
        <v>-105174.15071349365</v>
      </c>
      <c r="DE365" s="199">
        <f t="shared" si="636"/>
        <v>-105550.88922435214</v>
      </c>
      <c r="DF365" s="199">
        <f t="shared" si="637"/>
        <v>-105852.71133883698</v>
      </c>
      <c r="DG365" s="199">
        <f t="shared" si="638"/>
        <v>-106790.83093615934</v>
      </c>
      <c r="DH365" s="199">
        <f t="shared" si="639"/>
        <v>-106655.65305064418</v>
      </c>
      <c r="DI365" s="199">
        <f t="shared" si="640"/>
        <v>-107252.39437565533</v>
      </c>
      <c r="DJ365" s="199">
        <f t="shared" si="641"/>
        <v>-107471.2129187203</v>
      </c>
      <c r="DK365" s="199">
        <f t="shared" si="642"/>
        <v>-107622.19586026705</v>
      </c>
      <c r="DL365" s="199">
        <f t="shared" si="643"/>
        <v>-108043.19979293927</v>
      </c>
      <c r="DM365" s="199">
        <f t="shared" si="644"/>
        <v>-108225.84008924547</v>
      </c>
      <c r="DN365" s="180"/>
    </row>
    <row r="366" spans="24:118" ht="15.4" x14ac:dyDescent="0.45">
      <c r="X366" s="246"/>
      <c r="Y366" s="268">
        <v>15</v>
      </c>
      <c r="Z366" s="269">
        <v>0</v>
      </c>
      <c r="AA366" s="269">
        <v>-500</v>
      </c>
      <c r="AB366" s="269">
        <v>-500</v>
      </c>
      <c r="AC366" s="269">
        <v>0</v>
      </c>
      <c r="AD366" s="269">
        <v>0</v>
      </c>
      <c r="AE366" s="269">
        <v>0</v>
      </c>
      <c r="AF366" s="269">
        <v>0</v>
      </c>
      <c r="AG366" s="269">
        <v>0</v>
      </c>
      <c r="AH366" s="269">
        <v>-500</v>
      </c>
      <c r="AI366" s="269">
        <v>0</v>
      </c>
      <c r="AJ366" s="269">
        <v>0</v>
      </c>
      <c r="AK366" s="269">
        <v>-500</v>
      </c>
      <c r="AL366" s="269">
        <v>0</v>
      </c>
      <c r="AM366" s="269">
        <v>0</v>
      </c>
      <c r="AN366" s="269">
        <v>0</v>
      </c>
      <c r="AO366" s="269">
        <v>0</v>
      </c>
      <c r="AP366" s="269">
        <v>0</v>
      </c>
      <c r="AQ366" s="269">
        <v>-500</v>
      </c>
      <c r="AR366" s="269">
        <v>-63.853556820000001</v>
      </c>
      <c r="AS366" s="269">
        <v>-31.116204549999999</v>
      </c>
      <c r="AT366" s="269">
        <v>-500</v>
      </c>
      <c r="AU366" s="269">
        <v>0</v>
      </c>
      <c r="AV366" s="269">
        <v>0</v>
      </c>
      <c r="AW366" s="269">
        <v>0</v>
      </c>
      <c r="AX366" s="269">
        <v>-500</v>
      </c>
      <c r="AY366" s="269">
        <v>0</v>
      </c>
      <c r="AZ366" s="269">
        <v>-94.969761360000007</v>
      </c>
      <c r="BA366" s="269">
        <v>0</v>
      </c>
      <c r="BB366" s="269">
        <v>0</v>
      </c>
      <c r="BC366" s="269">
        <v>-136.36363635999999</v>
      </c>
      <c r="BD366" s="269">
        <v>0</v>
      </c>
      <c r="BE366" s="493">
        <f t="shared" si="610"/>
        <v>-123.42913416419354</v>
      </c>
      <c r="BF366" s="494">
        <f t="shared" si="611"/>
        <v>-136.65368425321429</v>
      </c>
      <c r="BG366" s="273">
        <f t="shared" si="645"/>
        <v>-500</v>
      </c>
      <c r="BH366" s="273">
        <f t="shared" si="646"/>
        <v>-3326.30315909</v>
      </c>
      <c r="BI366" s="274">
        <f t="shared" si="612"/>
        <v>-3826.30315909</v>
      </c>
      <c r="BJ366" s="275">
        <f t="shared" si="613"/>
        <v>0</v>
      </c>
      <c r="CG366" s="192"/>
      <c r="CH366" s="198">
        <v>15</v>
      </c>
      <c r="CI366" s="199">
        <f t="shared" si="614"/>
        <v>-98244.768761653162</v>
      </c>
      <c r="CJ366" s="199">
        <f t="shared" si="615"/>
        <v>-98621.507272520394</v>
      </c>
      <c r="CK366" s="199">
        <f t="shared" si="616"/>
        <v>-98923.329387005244</v>
      </c>
      <c r="CL366" s="199">
        <f t="shared" si="617"/>
        <v>-99224.720195699017</v>
      </c>
      <c r="CM366" s="199">
        <f t="shared" si="618"/>
        <v>-99526.542310183853</v>
      </c>
      <c r="CN366" s="199">
        <f t="shared" si="619"/>
        <v>-99828.364424668689</v>
      </c>
      <c r="CO366" s="199">
        <f t="shared" si="620"/>
        <v>-100130.18653915355</v>
      </c>
      <c r="CP366" s="199">
        <f t="shared" si="621"/>
        <v>-100281.16948070031</v>
      </c>
      <c r="CQ366" s="199">
        <f t="shared" si="622"/>
        <v>-100582.99159519389</v>
      </c>
      <c r="CR366" s="199">
        <f t="shared" si="623"/>
        <v>-100884.81370967872</v>
      </c>
      <c r="CS366" s="199">
        <f t="shared" si="624"/>
        <v>-101186.63582416356</v>
      </c>
      <c r="CT366" s="199">
        <f t="shared" si="625"/>
        <v>-101639.44088019515</v>
      </c>
      <c r="CU366" s="199">
        <f t="shared" si="626"/>
        <v>-102079.61456398816</v>
      </c>
      <c r="CV366" s="199">
        <f t="shared" si="627"/>
        <v>-102365.09427286661</v>
      </c>
      <c r="CW366" s="199">
        <f t="shared" si="628"/>
        <v>-102626.25920827393</v>
      </c>
      <c r="CX366" s="199">
        <f t="shared" si="629"/>
        <v>-102928.08132275876</v>
      </c>
      <c r="CY366" s="199">
        <f t="shared" si="630"/>
        <v>-103229.9034372436</v>
      </c>
      <c r="CZ366" s="199">
        <f t="shared" si="631"/>
        <v>-103731.02303456595</v>
      </c>
      <c r="DA366" s="199">
        <f t="shared" si="632"/>
        <v>-104107.76154542444</v>
      </c>
      <c r="DB366" s="199">
        <f t="shared" si="633"/>
        <v>-104546.58290262456</v>
      </c>
      <c r="DC366" s="199">
        <f t="shared" si="634"/>
        <v>-105316.25368065659</v>
      </c>
      <c r="DD366" s="199">
        <f t="shared" si="635"/>
        <v>-105174.15071349365</v>
      </c>
      <c r="DE366" s="199">
        <f t="shared" si="636"/>
        <v>-105550.88922435214</v>
      </c>
      <c r="DF366" s="199">
        <f t="shared" si="637"/>
        <v>-105852.71133883698</v>
      </c>
      <c r="DG366" s="199">
        <f t="shared" si="638"/>
        <v>-106353.83093615934</v>
      </c>
      <c r="DH366" s="199">
        <f t="shared" si="639"/>
        <v>-106655.65305064418</v>
      </c>
      <c r="DI366" s="199">
        <f t="shared" si="640"/>
        <v>-107169.3908042267</v>
      </c>
      <c r="DJ366" s="199">
        <f t="shared" si="641"/>
        <v>-107471.2129187203</v>
      </c>
      <c r="DK366" s="199">
        <f t="shared" si="642"/>
        <v>-107622.19586026705</v>
      </c>
      <c r="DL366" s="199">
        <f t="shared" si="643"/>
        <v>-107924.01797476063</v>
      </c>
      <c r="DM366" s="199">
        <f t="shared" si="644"/>
        <v>-108225.84008924547</v>
      </c>
      <c r="DN366" s="180"/>
    </row>
    <row r="367" spans="24:118" ht="15.4" x14ac:dyDescent="0.45">
      <c r="X367" s="246"/>
      <c r="Y367" s="268">
        <v>16</v>
      </c>
      <c r="Z367" s="269">
        <v>0</v>
      </c>
      <c r="AA367" s="269">
        <v>0</v>
      </c>
      <c r="AB367" s="269">
        <v>0</v>
      </c>
      <c r="AC367" s="269">
        <v>0</v>
      </c>
      <c r="AD367" s="269">
        <v>0</v>
      </c>
      <c r="AE367" s="269">
        <v>0</v>
      </c>
      <c r="AF367" s="269">
        <v>0</v>
      </c>
      <c r="AG367" s="269">
        <v>0</v>
      </c>
      <c r="AH367" s="269">
        <v>0</v>
      </c>
      <c r="AI367" s="269">
        <v>0</v>
      </c>
      <c r="AJ367" s="269">
        <v>0</v>
      </c>
      <c r="AK367" s="269">
        <v>0</v>
      </c>
      <c r="AL367" s="269">
        <v>0</v>
      </c>
      <c r="AM367" s="269">
        <v>0</v>
      </c>
      <c r="AN367" s="269">
        <v>0</v>
      </c>
      <c r="AO367" s="269">
        <v>0</v>
      </c>
      <c r="AP367" s="269">
        <v>0</v>
      </c>
      <c r="AQ367" s="269">
        <v>0</v>
      </c>
      <c r="AR367" s="269">
        <v>0</v>
      </c>
      <c r="AS367" s="269">
        <v>0</v>
      </c>
      <c r="AT367" s="269">
        <v>496.19112999999999</v>
      </c>
      <c r="AU367" s="269">
        <v>0</v>
      </c>
      <c r="AV367" s="269">
        <v>0</v>
      </c>
      <c r="AW367" s="269">
        <v>0</v>
      </c>
      <c r="AX367" s="269">
        <v>0</v>
      </c>
      <c r="AY367" s="269">
        <v>0</v>
      </c>
      <c r="AZ367" s="269">
        <v>0</v>
      </c>
      <c r="BA367" s="269">
        <v>0</v>
      </c>
      <c r="BB367" s="269">
        <v>0</v>
      </c>
      <c r="BC367" s="269">
        <v>0</v>
      </c>
      <c r="BD367" s="269">
        <v>0</v>
      </c>
      <c r="BE367" s="493">
        <f t="shared" si="610"/>
        <v>16.006165483870966</v>
      </c>
      <c r="BF367" s="494">
        <f t="shared" si="611"/>
        <v>17.721111785714285</v>
      </c>
      <c r="BG367" s="273">
        <f t="shared" si="645"/>
        <v>496.19112999999999</v>
      </c>
      <c r="BH367" s="273">
        <f t="shared" si="646"/>
        <v>0</v>
      </c>
      <c r="BI367" s="274">
        <f t="shared" si="612"/>
        <v>0</v>
      </c>
      <c r="BJ367" s="275">
        <f t="shared" si="613"/>
        <v>496.19112999999999</v>
      </c>
      <c r="CG367" s="192"/>
      <c r="CH367" s="198">
        <v>16</v>
      </c>
      <c r="CI367" s="199">
        <f t="shared" si="614"/>
        <v>-98244.768761653162</v>
      </c>
      <c r="CJ367" s="199">
        <f t="shared" si="615"/>
        <v>-98621.507272520394</v>
      </c>
      <c r="CK367" s="199">
        <f t="shared" si="616"/>
        <v>-98923.329387005244</v>
      </c>
      <c r="CL367" s="199">
        <f t="shared" si="617"/>
        <v>-99224.720195699017</v>
      </c>
      <c r="CM367" s="199">
        <f t="shared" si="618"/>
        <v>-99526.542310183853</v>
      </c>
      <c r="CN367" s="199">
        <f t="shared" si="619"/>
        <v>-99828.364424668689</v>
      </c>
      <c r="CO367" s="199">
        <f t="shared" si="620"/>
        <v>-100130.18653915355</v>
      </c>
      <c r="CP367" s="199">
        <f t="shared" si="621"/>
        <v>-100281.16948070031</v>
      </c>
      <c r="CQ367" s="199">
        <f t="shared" si="622"/>
        <v>-100582.99159519389</v>
      </c>
      <c r="CR367" s="199">
        <f t="shared" si="623"/>
        <v>-100884.81370967872</v>
      </c>
      <c r="CS367" s="199">
        <f t="shared" si="624"/>
        <v>-101186.63582416356</v>
      </c>
      <c r="CT367" s="199">
        <f t="shared" si="625"/>
        <v>-101639.44088019515</v>
      </c>
      <c r="CU367" s="199">
        <f t="shared" si="626"/>
        <v>-102079.61456398816</v>
      </c>
      <c r="CV367" s="199">
        <f t="shared" si="627"/>
        <v>-102365.09427286661</v>
      </c>
      <c r="CW367" s="199">
        <f t="shared" si="628"/>
        <v>-102626.25920827393</v>
      </c>
      <c r="CX367" s="199">
        <f t="shared" si="629"/>
        <v>-102928.08132275876</v>
      </c>
      <c r="CY367" s="199">
        <f t="shared" si="630"/>
        <v>-103229.9034372436</v>
      </c>
      <c r="CZ367" s="199">
        <f t="shared" si="631"/>
        <v>-103731.02303456595</v>
      </c>
      <c r="DA367" s="199">
        <f t="shared" si="632"/>
        <v>-104107.76154542444</v>
      </c>
      <c r="DB367" s="199">
        <f t="shared" si="633"/>
        <v>-104546.58290262456</v>
      </c>
      <c r="DC367" s="199">
        <f t="shared" si="634"/>
        <v>-105883.97808569092</v>
      </c>
      <c r="DD367" s="199">
        <f t="shared" si="635"/>
        <v>-105174.15071349365</v>
      </c>
      <c r="DE367" s="199">
        <f t="shared" si="636"/>
        <v>-105550.88922435214</v>
      </c>
      <c r="DF367" s="199">
        <f t="shared" si="637"/>
        <v>-105852.71133883698</v>
      </c>
      <c r="DG367" s="199">
        <f t="shared" si="638"/>
        <v>-106353.83093615934</v>
      </c>
      <c r="DH367" s="199">
        <f t="shared" si="639"/>
        <v>-106655.65305064418</v>
      </c>
      <c r="DI367" s="199">
        <f t="shared" si="640"/>
        <v>-107169.3908042267</v>
      </c>
      <c r="DJ367" s="199">
        <f t="shared" si="641"/>
        <v>-107471.2129187203</v>
      </c>
      <c r="DK367" s="199">
        <f t="shared" si="642"/>
        <v>-107622.19586026705</v>
      </c>
      <c r="DL367" s="199">
        <f t="shared" si="643"/>
        <v>-107924.01797476063</v>
      </c>
      <c r="DM367" s="199">
        <f t="shared" si="644"/>
        <v>-108225.84008924547</v>
      </c>
      <c r="DN367" s="180"/>
    </row>
    <row r="368" spans="24:118" ht="15.4" x14ac:dyDescent="0.45">
      <c r="X368" s="246"/>
      <c r="Y368" s="268">
        <v>17</v>
      </c>
      <c r="Z368" s="269">
        <v>500</v>
      </c>
      <c r="AA368" s="269">
        <v>500</v>
      </c>
      <c r="AB368" s="269">
        <v>500</v>
      </c>
      <c r="AC368" s="269">
        <v>500</v>
      </c>
      <c r="AD368" s="269">
        <v>500</v>
      </c>
      <c r="AE368" s="269">
        <v>0</v>
      </c>
      <c r="AF368" s="269">
        <v>411.19112999999999</v>
      </c>
      <c r="AG368" s="269">
        <v>500</v>
      </c>
      <c r="AH368" s="269">
        <v>500</v>
      </c>
      <c r="AI368" s="269">
        <v>500</v>
      </c>
      <c r="AJ368" s="269">
        <v>500</v>
      </c>
      <c r="AK368" s="269">
        <v>500</v>
      </c>
      <c r="AL368" s="269">
        <v>0</v>
      </c>
      <c r="AM368" s="269">
        <v>411.19112999999999</v>
      </c>
      <c r="AN368" s="269">
        <v>500</v>
      </c>
      <c r="AO368" s="269">
        <v>500</v>
      </c>
      <c r="AP368" s="269">
        <v>500</v>
      </c>
      <c r="AQ368" s="269">
        <v>500</v>
      </c>
      <c r="AR368" s="269">
        <v>499.04778249999998</v>
      </c>
      <c r="AS368" s="269">
        <v>0</v>
      </c>
      <c r="AT368" s="269">
        <v>500</v>
      </c>
      <c r="AU368" s="269">
        <v>500</v>
      </c>
      <c r="AV368" s="269">
        <v>500</v>
      </c>
      <c r="AW368" s="269">
        <v>500</v>
      </c>
      <c r="AX368" s="269">
        <v>226.78326250000001</v>
      </c>
      <c r="AY368" s="269">
        <v>499.04778249999998</v>
      </c>
      <c r="AZ368" s="269">
        <v>411.19112999999999</v>
      </c>
      <c r="BA368" s="269">
        <v>0</v>
      </c>
      <c r="BB368" s="269">
        <v>500</v>
      </c>
      <c r="BC368" s="269">
        <v>500</v>
      </c>
      <c r="BD368" s="269">
        <v>500</v>
      </c>
      <c r="BE368" s="493">
        <f t="shared" si="610"/>
        <v>418.01458766129025</v>
      </c>
      <c r="BF368" s="494">
        <f t="shared" si="611"/>
        <v>427.08757919642852</v>
      </c>
      <c r="BG368" s="273">
        <f t="shared" si="645"/>
        <v>3822.3822599999999</v>
      </c>
      <c r="BH368" s="273">
        <f t="shared" si="646"/>
        <v>9136.0699574999981</v>
      </c>
      <c r="BI368" s="274">
        <f t="shared" si="612"/>
        <v>0</v>
      </c>
      <c r="BJ368" s="275">
        <f t="shared" si="613"/>
        <v>12958.452217499998</v>
      </c>
      <c r="CG368" s="192"/>
      <c r="CH368" s="198">
        <v>17</v>
      </c>
      <c r="CI368" s="199">
        <f t="shared" si="614"/>
        <v>-98816.851141515857</v>
      </c>
      <c r="CJ368" s="199">
        <f t="shared" si="615"/>
        <v>-99193.589652383089</v>
      </c>
      <c r="CK368" s="199">
        <f t="shared" si="616"/>
        <v>-99495.411766867939</v>
      </c>
      <c r="CL368" s="199">
        <f t="shared" si="617"/>
        <v>-99796.802575561713</v>
      </c>
      <c r="CM368" s="199">
        <f t="shared" si="618"/>
        <v>-100098.62469004655</v>
      </c>
      <c r="CN368" s="199">
        <f t="shared" si="619"/>
        <v>-99828.364424668689</v>
      </c>
      <c r="CO368" s="199">
        <f t="shared" si="620"/>
        <v>-100600.65693961122</v>
      </c>
      <c r="CP368" s="199">
        <f t="shared" si="621"/>
        <v>-100853.251860563</v>
      </c>
      <c r="CQ368" s="199">
        <f t="shared" si="622"/>
        <v>-101155.07397505658</v>
      </c>
      <c r="CR368" s="199">
        <f t="shared" si="623"/>
        <v>-101456.89608954142</v>
      </c>
      <c r="CS368" s="199">
        <f t="shared" si="624"/>
        <v>-101758.71820402626</v>
      </c>
      <c r="CT368" s="199">
        <f t="shared" si="625"/>
        <v>-102211.52326005785</v>
      </c>
      <c r="CU368" s="199">
        <f t="shared" si="626"/>
        <v>-102079.61456398816</v>
      </c>
      <c r="CV368" s="199">
        <f t="shared" si="627"/>
        <v>-102835.56467332428</v>
      </c>
      <c r="CW368" s="199">
        <f t="shared" si="628"/>
        <v>-103198.34158813662</v>
      </c>
      <c r="CX368" s="199">
        <f t="shared" si="629"/>
        <v>-103500.16370262146</v>
      </c>
      <c r="CY368" s="199">
        <f t="shared" si="630"/>
        <v>-103801.9858171063</v>
      </c>
      <c r="CZ368" s="199">
        <f t="shared" si="631"/>
        <v>-104303.10541442865</v>
      </c>
      <c r="DA368" s="199">
        <f t="shared" si="632"/>
        <v>-104678.75443158005</v>
      </c>
      <c r="DB368" s="199">
        <f t="shared" si="633"/>
        <v>-104546.58290262456</v>
      </c>
      <c r="DC368" s="199">
        <f t="shared" si="634"/>
        <v>-106456.06046555362</v>
      </c>
      <c r="DD368" s="199">
        <f t="shared" si="635"/>
        <v>-105746.23309335635</v>
      </c>
      <c r="DE368" s="199">
        <f t="shared" si="636"/>
        <v>-106122.97160421484</v>
      </c>
      <c r="DF368" s="199">
        <f t="shared" si="637"/>
        <v>-106424.79371869967</v>
      </c>
      <c r="DG368" s="199">
        <f t="shared" si="638"/>
        <v>-106613.30835320739</v>
      </c>
      <c r="DH368" s="199">
        <f t="shared" si="639"/>
        <v>-107226.64593679979</v>
      </c>
      <c r="DI368" s="199">
        <f t="shared" si="640"/>
        <v>-107639.86120468436</v>
      </c>
      <c r="DJ368" s="199">
        <f t="shared" si="641"/>
        <v>-107471.2129187203</v>
      </c>
      <c r="DK368" s="199">
        <f t="shared" si="642"/>
        <v>-108194.27824012974</v>
      </c>
      <c r="DL368" s="199">
        <f t="shared" si="643"/>
        <v>-108496.10035462333</v>
      </c>
      <c r="DM368" s="199">
        <f t="shared" si="644"/>
        <v>-108797.92246910816</v>
      </c>
      <c r="DN368" s="180"/>
    </row>
    <row r="369" spans="24:118" ht="15.4" x14ac:dyDescent="0.45">
      <c r="X369" s="246"/>
      <c r="Y369" s="268">
        <v>18</v>
      </c>
      <c r="Z369" s="269">
        <v>500</v>
      </c>
      <c r="AA369" s="269">
        <v>500</v>
      </c>
      <c r="AB369" s="269">
        <v>500</v>
      </c>
      <c r="AC369" s="269">
        <v>500</v>
      </c>
      <c r="AD369" s="269">
        <v>500</v>
      </c>
      <c r="AE369" s="269">
        <v>496.19112999999999</v>
      </c>
      <c r="AF369" s="269">
        <v>177.61774</v>
      </c>
      <c r="AG369" s="269">
        <v>500</v>
      </c>
      <c r="AH369" s="269">
        <v>500</v>
      </c>
      <c r="AI369" s="269">
        <v>500</v>
      </c>
      <c r="AJ369" s="269">
        <v>500</v>
      </c>
      <c r="AK369" s="269">
        <v>500</v>
      </c>
      <c r="AL369" s="269">
        <v>496.19112999999999</v>
      </c>
      <c r="AM369" s="269">
        <v>496.19112999999999</v>
      </c>
      <c r="AN369" s="269">
        <v>500</v>
      </c>
      <c r="AO369" s="269">
        <v>500</v>
      </c>
      <c r="AP369" s="269">
        <v>500</v>
      </c>
      <c r="AQ369" s="269">
        <v>500</v>
      </c>
      <c r="AR369" s="269">
        <v>500</v>
      </c>
      <c r="AS369" s="269">
        <v>500</v>
      </c>
      <c r="AT369" s="269">
        <v>411.19112999999999</v>
      </c>
      <c r="AU369" s="269">
        <v>500</v>
      </c>
      <c r="AV369" s="269">
        <v>500</v>
      </c>
      <c r="AW369" s="269">
        <v>500</v>
      </c>
      <c r="AX369" s="269">
        <v>496.19112999999999</v>
      </c>
      <c r="AY369" s="269">
        <v>500</v>
      </c>
      <c r="AZ369" s="269">
        <v>496.19112999999999</v>
      </c>
      <c r="BA369" s="269">
        <v>411.19112999999999</v>
      </c>
      <c r="BB369" s="269">
        <v>500</v>
      </c>
      <c r="BC369" s="269">
        <v>500</v>
      </c>
      <c r="BD369" s="269">
        <v>500</v>
      </c>
      <c r="BE369" s="493">
        <f t="shared" si="610"/>
        <v>483.25663387096768</v>
      </c>
      <c r="BF369" s="494">
        <f t="shared" si="611"/>
        <v>499.31984464285705</v>
      </c>
      <c r="BG369" s="273">
        <f t="shared" si="645"/>
        <v>3996.1911300000002</v>
      </c>
      <c r="BH369" s="273">
        <f t="shared" si="646"/>
        <v>10984.764519999997</v>
      </c>
      <c r="BI369" s="274">
        <f t="shared" si="612"/>
        <v>0</v>
      </c>
      <c r="BJ369" s="275">
        <f t="shared" si="613"/>
        <v>14980.955649999998</v>
      </c>
      <c r="CG369" s="192"/>
      <c r="CH369" s="198">
        <v>18</v>
      </c>
      <c r="CI369" s="199">
        <f t="shared" si="614"/>
        <v>-99388.933521378553</v>
      </c>
      <c r="CJ369" s="199">
        <f t="shared" si="615"/>
        <v>-99765.672032245784</v>
      </c>
      <c r="CK369" s="199">
        <f t="shared" si="616"/>
        <v>-100067.49414673063</v>
      </c>
      <c r="CL369" s="199">
        <f t="shared" si="617"/>
        <v>-100368.88495542441</v>
      </c>
      <c r="CM369" s="199">
        <f t="shared" si="618"/>
        <v>-100670.70706990924</v>
      </c>
      <c r="CN369" s="199">
        <f t="shared" si="619"/>
        <v>-100396.08882970302</v>
      </c>
      <c r="CO369" s="199">
        <f t="shared" si="620"/>
        <v>-100803.88089842128</v>
      </c>
      <c r="CP369" s="199">
        <f t="shared" si="621"/>
        <v>-101425.3342404257</v>
      </c>
      <c r="CQ369" s="199">
        <f t="shared" si="622"/>
        <v>-101727.15635491928</v>
      </c>
      <c r="CR369" s="199">
        <f t="shared" si="623"/>
        <v>-102028.97846940412</v>
      </c>
      <c r="CS369" s="199">
        <f t="shared" si="624"/>
        <v>-102330.80058388895</v>
      </c>
      <c r="CT369" s="199">
        <f t="shared" si="625"/>
        <v>-102783.60563992054</v>
      </c>
      <c r="CU369" s="199">
        <f t="shared" si="626"/>
        <v>-102647.33896902249</v>
      </c>
      <c r="CV369" s="199">
        <f t="shared" si="627"/>
        <v>-103403.2890783586</v>
      </c>
      <c r="CW369" s="199">
        <f t="shared" si="628"/>
        <v>-103770.42396799932</v>
      </c>
      <c r="CX369" s="199">
        <f t="shared" si="629"/>
        <v>-104072.24608248415</v>
      </c>
      <c r="CY369" s="199">
        <f t="shared" si="630"/>
        <v>-104374.06819696899</v>
      </c>
      <c r="CZ369" s="199">
        <f t="shared" si="631"/>
        <v>-104875.18779429134</v>
      </c>
      <c r="DA369" s="199">
        <f t="shared" si="632"/>
        <v>-105250.83681144274</v>
      </c>
      <c r="DB369" s="199">
        <f t="shared" si="633"/>
        <v>-105118.66528248726</v>
      </c>
      <c r="DC369" s="199">
        <f t="shared" si="634"/>
        <v>-106926.53086601128</v>
      </c>
      <c r="DD369" s="199">
        <f t="shared" si="635"/>
        <v>-106318.31547321905</v>
      </c>
      <c r="DE369" s="199">
        <f t="shared" si="636"/>
        <v>-106695.05398407753</v>
      </c>
      <c r="DF369" s="199">
        <f t="shared" si="637"/>
        <v>-106996.87609856237</v>
      </c>
      <c r="DG369" s="199">
        <f t="shared" si="638"/>
        <v>-107181.03275824172</v>
      </c>
      <c r="DH369" s="199">
        <f t="shared" si="639"/>
        <v>-107798.72831666248</v>
      </c>
      <c r="DI369" s="199">
        <f t="shared" si="640"/>
        <v>-108207.58560971869</v>
      </c>
      <c r="DJ369" s="199">
        <f t="shared" si="641"/>
        <v>-107941.68331917796</v>
      </c>
      <c r="DK369" s="199">
        <f t="shared" si="642"/>
        <v>-108766.36061999244</v>
      </c>
      <c r="DL369" s="199">
        <f t="shared" si="643"/>
        <v>-109068.18273448602</v>
      </c>
      <c r="DM369" s="199">
        <f t="shared" si="644"/>
        <v>-109370.00484897086</v>
      </c>
      <c r="DN369" s="180"/>
    </row>
    <row r="370" spans="24:118" ht="15.4" x14ac:dyDescent="0.45">
      <c r="X370" s="246"/>
      <c r="Y370" s="268">
        <v>19</v>
      </c>
      <c r="Z370" s="269">
        <v>500</v>
      </c>
      <c r="AA370" s="269">
        <v>500</v>
      </c>
      <c r="AB370" s="269">
        <v>500</v>
      </c>
      <c r="AC370" s="269">
        <v>500</v>
      </c>
      <c r="AD370" s="269">
        <v>500</v>
      </c>
      <c r="AE370" s="269">
        <v>496.19112999999999</v>
      </c>
      <c r="AF370" s="269">
        <v>411.19112999999999</v>
      </c>
      <c r="AG370" s="269">
        <v>500</v>
      </c>
      <c r="AH370" s="269">
        <v>500</v>
      </c>
      <c r="AI370" s="269">
        <v>500</v>
      </c>
      <c r="AJ370" s="269">
        <v>500</v>
      </c>
      <c r="AK370" s="269">
        <v>500</v>
      </c>
      <c r="AL370" s="269">
        <v>496.19112999999999</v>
      </c>
      <c r="AM370" s="269">
        <v>411.19112999999999</v>
      </c>
      <c r="AN370" s="269">
        <v>500</v>
      </c>
      <c r="AO370" s="269">
        <v>500</v>
      </c>
      <c r="AP370" s="269">
        <v>500</v>
      </c>
      <c r="AQ370" s="269">
        <v>500</v>
      </c>
      <c r="AR370" s="269">
        <v>500</v>
      </c>
      <c r="AS370" s="269">
        <v>496.19112999999999</v>
      </c>
      <c r="AT370" s="269">
        <v>0</v>
      </c>
      <c r="AU370" s="269">
        <v>500</v>
      </c>
      <c r="AV370" s="269">
        <v>500</v>
      </c>
      <c r="AW370" s="269">
        <v>500</v>
      </c>
      <c r="AX370" s="269">
        <v>411.19112999999999</v>
      </c>
      <c r="AY370" s="269">
        <v>500</v>
      </c>
      <c r="AZ370" s="269">
        <v>411.19112999999999</v>
      </c>
      <c r="BA370" s="269">
        <v>0</v>
      </c>
      <c r="BB370" s="269">
        <v>500</v>
      </c>
      <c r="BC370" s="269">
        <v>500</v>
      </c>
      <c r="BD370" s="269">
        <v>500</v>
      </c>
      <c r="BE370" s="493">
        <f t="shared" si="610"/>
        <v>455.91412612903218</v>
      </c>
      <c r="BF370" s="494">
        <f t="shared" si="611"/>
        <v>469.04778249999993</v>
      </c>
      <c r="BG370" s="273">
        <f t="shared" si="645"/>
        <v>3322.3822599999999</v>
      </c>
      <c r="BH370" s="273">
        <f t="shared" si="646"/>
        <v>10810.955649999998</v>
      </c>
      <c r="BI370" s="274">
        <f t="shared" si="612"/>
        <v>0</v>
      </c>
      <c r="BJ370" s="275">
        <f t="shared" si="613"/>
        <v>14133.337909999998</v>
      </c>
      <c r="CG370" s="192"/>
      <c r="CH370" s="198">
        <v>19</v>
      </c>
      <c r="CI370" s="199">
        <f t="shared" si="614"/>
        <v>-99961.015901241248</v>
      </c>
      <c r="CJ370" s="199">
        <f t="shared" si="615"/>
        <v>-100337.75441210848</v>
      </c>
      <c r="CK370" s="199">
        <f t="shared" si="616"/>
        <v>-100639.57652659333</v>
      </c>
      <c r="CL370" s="199">
        <f t="shared" si="617"/>
        <v>-100940.9673352871</v>
      </c>
      <c r="CM370" s="199">
        <f t="shared" si="618"/>
        <v>-101242.78944977194</v>
      </c>
      <c r="CN370" s="199">
        <f t="shared" si="619"/>
        <v>-100963.81323473735</v>
      </c>
      <c r="CO370" s="199">
        <f t="shared" si="620"/>
        <v>-101274.35129887894</v>
      </c>
      <c r="CP370" s="199">
        <f t="shared" si="621"/>
        <v>-101997.41662028839</v>
      </c>
      <c r="CQ370" s="199">
        <f t="shared" si="622"/>
        <v>-102299.23873478197</v>
      </c>
      <c r="CR370" s="199">
        <f t="shared" si="623"/>
        <v>-102601.06084926681</v>
      </c>
      <c r="CS370" s="199">
        <f t="shared" si="624"/>
        <v>-102902.88296375165</v>
      </c>
      <c r="CT370" s="199">
        <f t="shared" si="625"/>
        <v>-103355.68801978324</v>
      </c>
      <c r="CU370" s="199">
        <f t="shared" si="626"/>
        <v>-103215.06337405682</v>
      </c>
      <c r="CV370" s="199">
        <f t="shared" si="627"/>
        <v>-103873.75947881627</v>
      </c>
      <c r="CW370" s="199">
        <f t="shared" si="628"/>
        <v>-104342.50634786201</v>
      </c>
      <c r="CX370" s="199">
        <f t="shared" si="629"/>
        <v>-104644.32846234685</v>
      </c>
      <c r="CY370" s="199">
        <f t="shared" si="630"/>
        <v>-104946.15057683169</v>
      </c>
      <c r="CZ370" s="199">
        <f t="shared" si="631"/>
        <v>-105447.27017415404</v>
      </c>
      <c r="DA370" s="199">
        <f t="shared" si="632"/>
        <v>-105822.91919130544</v>
      </c>
      <c r="DB370" s="199">
        <f t="shared" si="633"/>
        <v>-105686.38968752159</v>
      </c>
      <c r="DC370" s="199">
        <f t="shared" si="634"/>
        <v>-106926.53086601128</v>
      </c>
      <c r="DD370" s="199">
        <f t="shared" si="635"/>
        <v>-106890.39785308174</v>
      </c>
      <c r="DE370" s="199">
        <f t="shared" si="636"/>
        <v>-107267.13636394023</v>
      </c>
      <c r="DF370" s="199">
        <f t="shared" si="637"/>
        <v>-107568.95847842506</v>
      </c>
      <c r="DG370" s="199">
        <f t="shared" si="638"/>
        <v>-107651.50315869939</v>
      </c>
      <c r="DH370" s="199">
        <f t="shared" si="639"/>
        <v>-108370.81069652518</v>
      </c>
      <c r="DI370" s="199">
        <f t="shared" si="640"/>
        <v>-108678.05601017635</v>
      </c>
      <c r="DJ370" s="199">
        <f t="shared" si="641"/>
        <v>-107941.68331917796</v>
      </c>
      <c r="DK370" s="199">
        <f t="shared" si="642"/>
        <v>-109338.44299985513</v>
      </c>
      <c r="DL370" s="199">
        <f t="shared" si="643"/>
        <v>-109640.26511434872</v>
      </c>
      <c r="DM370" s="199">
        <f t="shared" si="644"/>
        <v>-109942.08722883355</v>
      </c>
      <c r="DN370" s="180"/>
    </row>
    <row r="371" spans="24:118" ht="15.4" x14ac:dyDescent="0.45">
      <c r="X371" s="246"/>
      <c r="Y371" s="268">
        <v>20</v>
      </c>
      <c r="Z371" s="269">
        <v>499.04778249999998</v>
      </c>
      <c r="AA371" s="269">
        <v>499.04778249999998</v>
      </c>
      <c r="AB371" s="269">
        <v>496.19112999999999</v>
      </c>
      <c r="AC371" s="269">
        <v>499.04778249999998</v>
      </c>
      <c r="AD371" s="269">
        <v>499.04778249999998</v>
      </c>
      <c r="AE371" s="269">
        <v>496.19112999999999</v>
      </c>
      <c r="AF371" s="269">
        <v>0</v>
      </c>
      <c r="AG371" s="269">
        <v>499.04778249999998</v>
      </c>
      <c r="AH371" s="269">
        <v>499.04778249999998</v>
      </c>
      <c r="AI371" s="269">
        <v>499.04778249999998</v>
      </c>
      <c r="AJ371" s="269">
        <v>499.04778249999998</v>
      </c>
      <c r="AK371" s="269">
        <v>499.04778249999998</v>
      </c>
      <c r="AL371" s="269">
        <v>496.19112999999999</v>
      </c>
      <c r="AM371" s="269">
        <v>411.19112999999999</v>
      </c>
      <c r="AN371" s="269">
        <v>499.04778249999998</v>
      </c>
      <c r="AO371" s="269">
        <v>499.04778249999998</v>
      </c>
      <c r="AP371" s="269">
        <v>499.04778249999998</v>
      </c>
      <c r="AQ371" s="269">
        <v>499.04778249999998</v>
      </c>
      <c r="AR371" s="269">
        <v>500</v>
      </c>
      <c r="AS371" s="269">
        <v>241.19112999999999</v>
      </c>
      <c r="AT371" s="269">
        <v>0</v>
      </c>
      <c r="AU371" s="269">
        <v>499.04778249999998</v>
      </c>
      <c r="AV371" s="269">
        <v>499.04778249999998</v>
      </c>
      <c r="AW371" s="269">
        <v>499.04778249999998</v>
      </c>
      <c r="AX371" s="269">
        <v>411.19112999999999</v>
      </c>
      <c r="AY371" s="269">
        <v>500</v>
      </c>
      <c r="AZ371" s="269">
        <v>0</v>
      </c>
      <c r="BA371" s="269">
        <v>177.61774</v>
      </c>
      <c r="BB371" s="269">
        <v>499.04778249999998</v>
      </c>
      <c r="BC371" s="269">
        <v>499.04778249999998</v>
      </c>
      <c r="BD371" s="269">
        <v>499.04778249999998</v>
      </c>
      <c r="BE371" s="493">
        <f t="shared" si="610"/>
        <v>426.18298024193541</v>
      </c>
      <c r="BF371" s="494">
        <f t="shared" si="611"/>
        <v>436.1991722321427</v>
      </c>
      <c r="BG371" s="273">
        <f t="shared" si="645"/>
        <v>3084.0477824999998</v>
      </c>
      <c r="BH371" s="273">
        <f t="shared" si="646"/>
        <v>10127.624604999997</v>
      </c>
      <c r="BI371" s="274">
        <f t="shared" si="612"/>
        <v>0</v>
      </c>
      <c r="BJ371" s="275">
        <f t="shared" si="613"/>
        <v>13211.672387499997</v>
      </c>
      <c r="CG371" s="192"/>
      <c r="CH371" s="198">
        <v>20</v>
      </c>
      <c r="CI371" s="199">
        <f t="shared" si="614"/>
        <v>-100532.00878739686</v>
      </c>
      <c r="CJ371" s="199">
        <f t="shared" si="615"/>
        <v>-100908.74729826409</v>
      </c>
      <c r="CK371" s="199">
        <f t="shared" si="616"/>
        <v>-101207.30093162766</v>
      </c>
      <c r="CL371" s="199">
        <f t="shared" si="617"/>
        <v>-101511.96022144271</v>
      </c>
      <c r="CM371" s="199">
        <f t="shared" si="618"/>
        <v>-101813.78233592755</v>
      </c>
      <c r="CN371" s="199">
        <f t="shared" si="619"/>
        <v>-101531.53763977168</v>
      </c>
      <c r="CO371" s="199">
        <f t="shared" si="620"/>
        <v>-101274.35129887894</v>
      </c>
      <c r="CP371" s="199">
        <f t="shared" si="621"/>
        <v>-102568.409506444</v>
      </c>
      <c r="CQ371" s="199">
        <f t="shared" si="622"/>
        <v>-102870.23162093759</v>
      </c>
      <c r="CR371" s="199">
        <f t="shared" si="623"/>
        <v>-103172.05373542242</v>
      </c>
      <c r="CS371" s="199">
        <f t="shared" si="624"/>
        <v>-103473.87584990726</v>
      </c>
      <c r="CT371" s="199">
        <f t="shared" si="625"/>
        <v>-103926.68090593885</v>
      </c>
      <c r="CU371" s="199">
        <f t="shared" si="626"/>
        <v>-103782.78777909114</v>
      </c>
      <c r="CV371" s="199">
        <f t="shared" si="627"/>
        <v>-104344.22987927393</v>
      </c>
      <c r="CW371" s="199">
        <f t="shared" si="628"/>
        <v>-104913.49923401762</v>
      </c>
      <c r="CX371" s="199">
        <f t="shared" si="629"/>
        <v>-105215.32134850246</v>
      </c>
      <c r="CY371" s="199">
        <f t="shared" si="630"/>
        <v>-105517.1434629873</v>
      </c>
      <c r="CZ371" s="199">
        <f t="shared" si="631"/>
        <v>-106018.26306030965</v>
      </c>
      <c r="DA371" s="199">
        <f t="shared" si="632"/>
        <v>-106395.00157116813</v>
      </c>
      <c r="DB371" s="199">
        <f t="shared" si="633"/>
        <v>-105962.35207882593</v>
      </c>
      <c r="DC371" s="199">
        <f t="shared" si="634"/>
        <v>-106926.53086601128</v>
      </c>
      <c r="DD371" s="199">
        <f t="shared" si="635"/>
        <v>-107461.39073923735</v>
      </c>
      <c r="DE371" s="199">
        <f t="shared" si="636"/>
        <v>-107838.12925009584</v>
      </c>
      <c r="DF371" s="199">
        <f t="shared" si="637"/>
        <v>-108139.95136458067</v>
      </c>
      <c r="DG371" s="199">
        <f t="shared" si="638"/>
        <v>-108121.97355915705</v>
      </c>
      <c r="DH371" s="199">
        <f t="shared" si="639"/>
        <v>-108942.89307638787</v>
      </c>
      <c r="DI371" s="199">
        <f t="shared" si="640"/>
        <v>-108678.05601017635</v>
      </c>
      <c r="DJ371" s="199">
        <f t="shared" si="641"/>
        <v>-108144.90727798802</v>
      </c>
      <c r="DK371" s="199">
        <f t="shared" si="642"/>
        <v>-109909.43588601075</v>
      </c>
      <c r="DL371" s="199">
        <f t="shared" si="643"/>
        <v>-110211.25800050433</v>
      </c>
      <c r="DM371" s="199">
        <f t="shared" si="644"/>
        <v>-110513.08011498916</v>
      </c>
      <c r="DN371" s="180"/>
    </row>
    <row r="372" spans="24:118" ht="15.4" x14ac:dyDescent="0.45">
      <c r="X372" s="246"/>
      <c r="Y372" s="268">
        <v>21</v>
      </c>
      <c r="Z372" s="269">
        <v>0</v>
      </c>
      <c r="AA372" s="269">
        <v>0</v>
      </c>
      <c r="AB372" s="269">
        <v>0</v>
      </c>
      <c r="AC372" s="269">
        <v>0</v>
      </c>
      <c r="AD372" s="269">
        <v>0</v>
      </c>
      <c r="AE372" s="269">
        <v>496.19112999999999</v>
      </c>
      <c r="AF372" s="269">
        <v>0</v>
      </c>
      <c r="AG372" s="269">
        <v>0</v>
      </c>
      <c r="AH372" s="269">
        <v>0</v>
      </c>
      <c r="AI372" s="269">
        <v>0</v>
      </c>
      <c r="AJ372" s="269">
        <v>0</v>
      </c>
      <c r="AK372" s="269">
        <v>0</v>
      </c>
      <c r="AL372" s="269">
        <v>496.19112999999999</v>
      </c>
      <c r="AM372" s="269">
        <v>0</v>
      </c>
      <c r="AN372" s="269">
        <v>0</v>
      </c>
      <c r="AO372" s="269">
        <v>0</v>
      </c>
      <c r="AP372" s="269">
        <v>0</v>
      </c>
      <c r="AQ372" s="269">
        <v>0</v>
      </c>
      <c r="AR372" s="269">
        <v>0</v>
      </c>
      <c r="AS372" s="269">
        <v>26.42661</v>
      </c>
      <c r="AT372" s="269">
        <v>166.78326250000001</v>
      </c>
      <c r="AU372" s="269">
        <v>0</v>
      </c>
      <c r="AV372" s="269">
        <v>0</v>
      </c>
      <c r="AW372" s="269">
        <v>0</v>
      </c>
      <c r="AX372" s="269">
        <v>411.19112999999999</v>
      </c>
      <c r="AY372" s="269">
        <v>0</v>
      </c>
      <c r="AZ372" s="269">
        <v>184.28326250000001</v>
      </c>
      <c r="BA372" s="269">
        <v>411.19112999999999</v>
      </c>
      <c r="BB372" s="269">
        <v>0</v>
      </c>
      <c r="BC372" s="269">
        <v>0</v>
      </c>
      <c r="BD372" s="269">
        <v>0</v>
      </c>
      <c r="BE372" s="493">
        <f t="shared" si="610"/>
        <v>70.717988870967744</v>
      </c>
      <c r="BF372" s="494">
        <f t="shared" si="611"/>
        <v>78.29491625</v>
      </c>
      <c r="BG372" s="273">
        <f t="shared" si="645"/>
        <v>577.97439250000002</v>
      </c>
      <c r="BH372" s="273">
        <f t="shared" si="646"/>
        <v>1614.2832624999999</v>
      </c>
      <c r="BI372" s="274">
        <f t="shared" si="612"/>
        <v>0</v>
      </c>
      <c r="BJ372" s="275">
        <f t="shared" si="613"/>
        <v>2192.2576549999999</v>
      </c>
      <c r="CG372" s="192"/>
      <c r="CH372" s="198">
        <v>21</v>
      </c>
      <c r="CI372" s="199">
        <f t="shared" si="614"/>
        <v>-100532.00878739686</v>
      </c>
      <c r="CJ372" s="199">
        <f t="shared" si="615"/>
        <v>-100908.74729826409</v>
      </c>
      <c r="CK372" s="199">
        <f t="shared" si="616"/>
        <v>-101207.30093162766</v>
      </c>
      <c r="CL372" s="199">
        <f t="shared" si="617"/>
        <v>-101511.96022144271</v>
      </c>
      <c r="CM372" s="199">
        <f t="shared" si="618"/>
        <v>-101813.78233592755</v>
      </c>
      <c r="CN372" s="199">
        <f t="shared" si="619"/>
        <v>-102099.262044806</v>
      </c>
      <c r="CO372" s="199">
        <f t="shared" si="620"/>
        <v>-101274.35129887894</v>
      </c>
      <c r="CP372" s="199">
        <f t="shared" si="621"/>
        <v>-102568.409506444</v>
      </c>
      <c r="CQ372" s="199">
        <f t="shared" si="622"/>
        <v>-102870.23162093759</v>
      </c>
      <c r="CR372" s="199">
        <f t="shared" si="623"/>
        <v>-103172.05373542242</v>
      </c>
      <c r="CS372" s="199">
        <f t="shared" si="624"/>
        <v>-103473.87584990726</v>
      </c>
      <c r="CT372" s="199">
        <f t="shared" si="625"/>
        <v>-103926.68090593885</v>
      </c>
      <c r="CU372" s="199">
        <f t="shared" si="626"/>
        <v>-104350.51218412547</v>
      </c>
      <c r="CV372" s="199">
        <f t="shared" si="627"/>
        <v>-104344.22987927393</v>
      </c>
      <c r="CW372" s="199">
        <f t="shared" si="628"/>
        <v>-104913.49923401762</v>
      </c>
      <c r="CX372" s="199">
        <f t="shared" si="629"/>
        <v>-105215.32134850246</v>
      </c>
      <c r="CY372" s="199">
        <f t="shared" si="630"/>
        <v>-105517.1434629873</v>
      </c>
      <c r="CZ372" s="199">
        <f t="shared" si="631"/>
        <v>-106018.26306030965</v>
      </c>
      <c r="DA372" s="199">
        <f t="shared" si="632"/>
        <v>-106395.00157116813</v>
      </c>
      <c r="DB372" s="199">
        <f t="shared" si="633"/>
        <v>-105992.58847470694</v>
      </c>
      <c r="DC372" s="199">
        <f t="shared" si="634"/>
        <v>-107117.35839747581</v>
      </c>
      <c r="DD372" s="199">
        <f t="shared" si="635"/>
        <v>-107461.39073923735</v>
      </c>
      <c r="DE372" s="199">
        <f t="shared" si="636"/>
        <v>-107838.12925009584</v>
      </c>
      <c r="DF372" s="199">
        <f t="shared" si="637"/>
        <v>-108139.95136458067</v>
      </c>
      <c r="DG372" s="199">
        <f t="shared" si="638"/>
        <v>-108592.44395961471</v>
      </c>
      <c r="DH372" s="199">
        <f t="shared" si="639"/>
        <v>-108942.89307638787</v>
      </c>
      <c r="DI372" s="199">
        <f t="shared" si="640"/>
        <v>-108888.90642493608</v>
      </c>
      <c r="DJ372" s="199">
        <f t="shared" si="641"/>
        <v>-108615.37767844569</v>
      </c>
      <c r="DK372" s="199">
        <f t="shared" si="642"/>
        <v>-109909.43588601075</v>
      </c>
      <c r="DL372" s="199">
        <f t="shared" si="643"/>
        <v>-110211.25800050433</v>
      </c>
      <c r="DM372" s="199">
        <f t="shared" si="644"/>
        <v>-110513.08011498916</v>
      </c>
      <c r="DN372" s="180"/>
    </row>
    <row r="373" spans="24:118" ht="15.4" x14ac:dyDescent="0.45">
      <c r="X373" s="246"/>
      <c r="Y373" s="268">
        <v>22</v>
      </c>
      <c r="Z373" s="269">
        <v>0</v>
      </c>
      <c r="AA373" s="269">
        <v>0</v>
      </c>
      <c r="AB373" s="269">
        <v>0</v>
      </c>
      <c r="AC373" s="269">
        <v>0</v>
      </c>
      <c r="AD373" s="269">
        <v>0</v>
      </c>
      <c r="AE373" s="269">
        <v>14.283262499999999</v>
      </c>
      <c r="AF373" s="269">
        <v>0</v>
      </c>
      <c r="AG373" s="269">
        <v>0</v>
      </c>
      <c r="AH373" s="269">
        <v>0</v>
      </c>
      <c r="AI373" s="269">
        <v>0</v>
      </c>
      <c r="AJ373" s="269">
        <v>0</v>
      </c>
      <c r="AK373" s="269">
        <v>0</v>
      </c>
      <c r="AL373" s="269">
        <v>0</v>
      </c>
      <c r="AM373" s="269">
        <v>0</v>
      </c>
      <c r="AN373" s="269">
        <v>0</v>
      </c>
      <c r="AO373" s="269">
        <v>0</v>
      </c>
      <c r="AP373" s="269">
        <v>0</v>
      </c>
      <c r="AQ373" s="269">
        <v>0</v>
      </c>
      <c r="AR373" s="269">
        <v>0</v>
      </c>
      <c r="AS373" s="269">
        <v>496.19112999999999</v>
      </c>
      <c r="AT373" s="269">
        <v>0</v>
      </c>
      <c r="AU373" s="269">
        <v>0</v>
      </c>
      <c r="AV373" s="269">
        <v>0</v>
      </c>
      <c r="AW373" s="269">
        <v>0</v>
      </c>
      <c r="AX373" s="269">
        <v>0</v>
      </c>
      <c r="AY373" s="269">
        <v>0</v>
      </c>
      <c r="AZ373" s="269">
        <v>496.19112999999999</v>
      </c>
      <c r="BA373" s="269">
        <v>0</v>
      </c>
      <c r="BB373" s="269">
        <v>0</v>
      </c>
      <c r="BC373" s="269">
        <v>0</v>
      </c>
      <c r="BD373" s="269">
        <v>0</v>
      </c>
      <c r="BE373" s="493">
        <f t="shared" si="610"/>
        <v>32.473081370967741</v>
      </c>
      <c r="BF373" s="494">
        <f t="shared" si="611"/>
        <v>35.952340089285713</v>
      </c>
      <c r="BG373" s="273">
        <f t="shared" si="645"/>
        <v>0</v>
      </c>
      <c r="BH373" s="273">
        <f t="shared" si="646"/>
        <v>1006.6655225</v>
      </c>
      <c r="BI373" s="274">
        <f t="shared" si="612"/>
        <v>0</v>
      </c>
      <c r="BJ373" s="275">
        <f t="shared" si="613"/>
        <v>1006.6655225</v>
      </c>
      <c r="BM373" s="14" t="s">
        <v>123</v>
      </c>
      <c r="CG373" s="192"/>
      <c r="CH373" s="198">
        <v>22</v>
      </c>
      <c r="CI373" s="199">
        <f t="shared" si="614"/>
        <v>-100532.00878739686</v>
      </c>
      <c r="CJ373" s="199">
        <f t="shared" si="615"/>
        <v>-100908.74729826409</v>
      </c>
      <c r="CK373" s="199">
        <f t="shared" si="616"/>
        <v>-101207.30093162766</v>
      </c>
      <c r="CL373" s="199">
        <f t="shared" si="617"/>
        <v>-101511.96022144271</v>
      </c>
      <c r="CM373" s="199">
        <f t="shared" si="618"/>
        <v>-101813.78233592755</v>
      </c>
      <c r="CN373" s="199">
        <f t="shared" si="619"/>
        <v>-102115.60445041241</v>
      </c>
      <c r="CO373" s="199">
        <f t="shared" si="620"/>
        <v>-101274.35129887894</v>
      </c>
      <c r="CP373" s="199">
        <f t="shared" si="621"/>
        <v>-102568.409506444</v>
      </c>
      <c r="CQ373" s="199">
        <f t="shared" si="622"/>
        <v>-102870.23162093759</v>
      </c>
      <c r="CR373" s="199">
        <f t="shared" si="623"/>
        <v>-103172.05373542242</v>
      </c>
      <c r="CS373" s="199">
        <f t="shared" si="624"/>
        <v>-103473.87584990726</v>
      </c>
      <c r="CT373" s="199">
        <f t="shared" si="625"/>
        <v>-103926.68090593885</v>
      </c>
      <c r="CU373" s="199">
        <f t="shared" si="626"/>
        <v>-104350.51218412547</v>
      </c>
      <c r="CV373" s="199">
        <f t="shared" si="627"/>
        <v>-104344.22987927393</v>
      </c>
      <c r="CW373" s="199">
        <f t="shared" si="628"/>
        <v>-104913.49923401762</v>
      </c>
      <c r="CX373" s="199">
        <f t="shared" si="629"/>
        <v>-105215.32134850246</v>
      </c>
      <c r="CY373" s="199">
        <f t="shared" si="630"/>
        <v>-105517.1434629873</v>
      </c>
      <c r="CZ373" s="199">
        <f t="shared" si="631"/>
        <v>-106018.26306030965</v>
      </c>
      <c r="DA373" s="199">
        <f t="shared" si="632"/>
        <v>-106395.00157116813</v>
      </c>
      <c r="DB373" s="199">
        <f t="shared" si="633"/>
        <v>-106560.31287974126</v>
      </c>
      <c r="DC373" s="199">
        <f t="shared" si="634"/>
        <v>-107117.35839747581</v>
      </c>
      <c r="DD373" s="199">
        <f t="shared" si="635"/>
        <v>-107461.39073923735</v>
      </c>
      <c r="DE373" s="199">
        <f t="shared" si="636"/>
        <v>-107838.12925009584</v>
      </c>
      <c r="DF373" s="199">
        <f t="shared" si="637"/>
        <v>-108139.95136458067</v>
      </c>
      <c r="DG373" s="199">
        <f t="shared" si="638"/>
        <v>-108592.44395961471</v>
      </c>
      <c r="DH373" s="199">
        <f t="shared" si="639"/>
        <v>-108942.89307638787</v>
      </c>
      <c r="DI373" s="199">
        <f t="shared" si="640"/>
        <v>-109456.63082997041</v>
      </c>
      <c r="DJ373" s="199">
        <f t="shared" si="641"/>
        <v>-108615.37767844569</v>
      </c>
      <c r="DK373" s="199">
        <f t="shared" si="642"/>
        <v>-109909.43588601075</v>
      </c>
      <c r="DL373" s="199">
        <f t="shared" si="643"/>
        <v>-110211.25800050433</v>
      </c>
      <c r="DM373" s="199">
        <f t="shared" si="644"/>
        <v>-110513.08011498916</v>
      </c>
      <c r="DN373" s="180"/>
    </row>
    <row r="374" spans="24:118" ht="15.4" x14ac:dyDescent="0.45">
      <c r="X374" s="246"/>
      <c r="Y374" s="268">
        <v>23</v>
      </c>
      <c r="Z374" s="269">
        <v>0</v>
      </c>
      <c r="AA374" s="269">
        <v>0</v>
      </c>
      <c r="AB374" s="269">
        <v>0</v>
      </c>
      <c r="AC374" s="269">
        <v>0</v>
      </c>
      <c r="AD374" s="269">
        <v>0</v>
      </c>
      <c r="AE374" s="269">
        <v>0</v>
      </c>
      <c r="AF374" s="269">
        <v>0</v>
      </c>
      <c r="AG374" s="269">
        <v>0</v>
      </c>
      <c r="AH374" s="269">
        <v>0</v>
      </c>
      <c r="AI374" s="269">
        <v>0</v>
      </c>
      <c r="AJ374" s="269">
        <v>0</v>
      </c>
      <c r="AK374" s="269">
        <v>0</v>
      </c>
      <c r="AL374" s="269">
        <v>0</v>
      </c>
      <c r="AM374" s="269">
        <v>0</v>
      </c>
      <c r="AN374" s="269">
        <v>0</v>
      </c>
      <c r="AO374" s="269">
        <v>0</v>
      </c>
      <c r="AP374" s="269">
        <v>0</v>
      </c>
      <c r="AQ374" s="269">
        <v>0</v>
      </c>
      <c r="AR374" s="269">
        <v>0</v>
      </c>
      <c r="AS374" s="269">
        <v>0</v>
      </c>
      <c r="AT374" s="269">
        <v>0</v>
      </c>
      <c r="AU374" s="269">
        <v>0</v>
      </c>
      <c r="AV374" s="269">
        <v>0</v>
      </c>
      <c r="AW374" s="269">
        <v>0</v>
      </c>
      <c r="AX374" s="269">
        <v>0</v>
      </c>
      <c r="AY374" s="269">
        <v>0</v>
      </c>
      <c r="AZ374" s="269">
        <v>0</v>
      </c>
      <c r="BA374" s="269">
        <v>0</v>
      </c>
      <c r="BB374" s="269">
        <v>0</v>
      </c>
      <c r="BC374" s="269">
        <v>0</v>
      </c>
      <c r="BD374" s="269">
        <v>0</v>
      </c>
      <c r="BE374" s="493">
        <f t="shared" si="610"/>
        <v>0</v>
      </c>
      <c r="BF374" s="494">
        <f t="shared" si="611"/>
        <v>0</v>
      </c>
      <c r="BG374" s="273">
        <f t="shared" si="645"/>
        <v>0</v>
      </c>
      <c r="BH374" s="273">
        <f t="shared" si="646"/>
        <v>0</v>
      </c>
      <c r="BI374" s="274">
        <f t="shared" si="612"/>
        <v>0</v>
      </c>
      <c r="BJ374" s="275">
        <f t="shared" si="613"/>
        <v>0</v>
      </c>
      <c r="BL374" s="14">
        <f>COUNTIF(Z352:BD375,"&gt;"&amp;MxDisch1)</f>
        <v>0</v>
      </c>
      <c r="BM374" s="14" t="s">
        <v>124</v>
      </c>
      <c r="CG374" s="192"/>
      <c r="CH374" s="198">
        <v>23</v>
      </c>
      <c r="CI374" s="199">
        <f t="shared" si="614"/>
        <v>-100532.00878739686</v>
      </c>
      <c r="CJ374" s="199">
        <f t="shared" si="615"/>
        <v>-100908.74729826409</v>
      </c>
      <c r="CK374" s="199">
        <f t="shared" si="616"/>
        <v>-101207.30093162766</v>
      </c>
      <c r="CL374" s="199">
        <f t="shared" si="617"/>
        <v>-101511.96022144271</v>
      </c>
      <c r="CM374" s="199">
        <f t="shared" si="618"/>
        <v>-101813.78233592755</v>
      </c>
      <c r="CN374" s="199">
        <f t="shared" si="619"/>
        <v>-102115.60445041241</v>
      </c>
      <c r="CO374" s="199">
        <f t="shared" si="620"/>
        <v>-101274.35129887894</v>
      </c>
      <c r="CP374" s="199">
        <f t="shared" si="621"/>
        <v>-102568.409506444</v>
      </c>
      <c r="CQ374" s="199">
        <f t="shared" si="622"/>
        <v>-102870.23162093759</v>
      </c>
      <c r="CR374" s="199">
        <f t="shared" si="623"/>
        <v>-103172.05373542242</v>
      </c>
      <c r="CS374" s="199">
        <f t="shared" si="624"/>
        <v>-103473.87584990726</v>
      </c>
      <c r="CT374" s="199">
        <f t="shared" si="625"/>
        <v>-103926.68090593885</v>
      </c>
      <c r="CU374" s="199">
        <f t="shared" si="626"/>
        <v>-104350.51218412547</v>
      </c>
      <c r="CV374" s="199">
        <f t="shared" si="627"/>
        <v>-104344.22987927393</v>
      </c>
      <c r="CW374" s="199">
        <f t="shared" si="628"/>
        <v>-104913.49923401762</v>
      </c>
      <c r="CX374" s="199">
        <f t="shared" si="629"/>
        <v>-105215.32134850246</v>
      </c>
      <c r="CY374" s="199">
        <f t="shared" si="630"/>
        <v>-105517.1434629873</v>
      </c>
      <c r="CZ374" s="199">
        <f t="shared" si="631"/>
        <v>-106018.26306030965</v>
      </c>
      <c r="DA374" s="199">
        <f t="shared" si="632"/>
        <v>-106395.00157116813</v>
      </c>
      <c r="DB374" s="199">
        <f t="shared" si="633"/>
        <v>-106560.31287974126</v>
      </c>
      <c r="DC374" s="199">
        <f t="shared" si="634"/>
        <v>-107117.35839747581</v>
      </c>
      <c r="DD374" s="199">
        <f t="shared" si="635"/>
        <v>-107461.39073923735</v>
      </c>
      <c r="DE374" s="199">
        <f t="shared" si="636"/>
        <v>-107838.12925009584</v>
      </c>
      <c r="DF374" s="199">
        <f t="shared" si="637"/>
        <v>-108139.95136458067</v>
      </c>
      <c r="DG374" s="199">
        <f t="shared" si="638"/>
        <v>-108592.44395961471</v>
      </c>
      <c r="DH374" s="199">
        <f t="shared" si="639"/>
        <v>-108942.89307638787</v>
      </c>
      <c r="DI374" s="199">
        <f t="shared" si="640"/>
        <v>-109456.63082997041</v>
      </c>
      <c r="DJ374" s="199">
        <f t="shared" si="641"/>
        <v>-108615.37767844569</v>
      </c>
      <c r="DK374" s="199">
        <f t="shared" si="642"/>
        <v>-109909.43588601075</v>
      </c>
      <c r="DL374" s="199">
        <f t="shared" si="643"/>
        <v>-110211.25800050433</v>
      </c>
      <c r="DM374" s="199">
        <f t="shared" si="644"/>
        <v>-110513.08011498916</v>
      </c>
      <c r="DN374" s="180"/>
    </row>
    <row r="375" spans="24:118" ht="15.4" x14ac:dyDescent="0.45">
      <c r="X375" s="246"/>
      <c r="Y375" s="276">
        <v>24</v>
      </c>
      <c r="Z375" s="277">
        <v>0</v>
      </c>
      <c r="AA375" s="277">
        <v>0</v>
      </c>
      <c r="AB375" s="277">
        <v>0</v>
      </c>
      <c r="AC375" s="277">
        <v>0</v>
      </c>
      <c r="AD375" s="277">
        <v>0</v>
      </c>
      <c r="AE375" s="277">
        <v>0</v>
      </c>
      <c r="AF375" s="277">
        <v>0</v>
      </c>
      <c r="AG375" s="277">
        <v>0</v>
      </c>
      <c r="AH375" s="277">
        <v>0</v>
      </c>
      <c r="AI375" s="277">
        <v>0</v>
      </c>
      <c r="AJ375" s="277">
        <v>0</v>
      </c>
      <c r="AK375" s="277">
        <v>0</v>
      </c>
      <c r="AL375" s="277">
        <v>0</v>
      </c>
      <c r="AM375" s="277">
        <v>0</v>
      </c>
      <c r="AN375" s="277">
        <v>0</v>
      </c>
      <c r="AO375" s="277">
        <v>0</v>
      </c>
      <c r="AP375" s="277">
        <v>0</v>
      </c>
      <c r="AQ375" s="277">
        <v>0</v>
      </c>
      <c r="AR375" s="277">
        <v>0</v>
      </c>
      <c r="AS375" s="277">
        <v>0</v>
      </c>
      <c r="AT375" s="277">
        <v>0</v>
      </c>
      <c r="AU375" s="277">
        <v>0</v>
      </c>
      <c r="AV375" s="277">
        <v>0</v>
      </c>
      <c r="AW375" s="277">
        <v>0</v>
      </c>
      <c r="AX375" s="277">
        <v>42.5</v>
      </c>
      <c r="AY375" s="277">
        <v>0</v>
      </c>
      <c r="AZ375" s="277">
        <v>0</v>
      </c>
      <c r="BA375" s="277">
        <v>0</v>
      </c>
      <c r="BB375" s="277">
        <v>0</v>
      </c>
      <c r="BC375" s="277">
        <v>0</v>
      </c>
      <c r="BD375" s="277">
        <v>0</v>
      </c>
      <c r="BE375" s="491">
        <f t="shared" si="610"/>
        <v>1.3709677419354838</v>
      </c>
      <c r="BF375" s="492">
        <f t="shared" si="611"/>
        <v>1.5178571428571428</v>
      </c>
      <c r="BG375" s="278">
        <f>SUM($Z375:$BD375)</f>
        <v>42.5</v>
      </c>
      <c r="BH375" s="278">
        <v>0</v>
      </c>
      <c r="BI375" s="279">
        <f t="shared" si="612"/>
        <v>0</v>
      </c>
      <c r="BJ375" s="280">
        <f t="shared" si="613"/>
        <v>42.5</v>
      </c>
      <c r="BL375" s="14">
        <f>COUNTIF(Z352:BD375,"&lt;"&amp;-MxChgRate1)</f>
        <v>0</v>
      </c>
      <c r="BM375" s="14" t="s">
        <v>125</v>
      </c>
      <c r="CG375" s="192"/>
      <c r="CH375" s="200">
        <v>24</v>
      </c>
      <c r="CI375" s="199">
        <f t="shared" si="614"/>
        <v>-100532.00878739686</v>
      </c>
      <c r="CJ375" s="201">
        <f t="shared" si="615"/>
        <v>-100908.74729826409</v>
      </c>
      <c r="CK375" s="201">
        <f t="shared" si="616"/>
        <v>-101207.30093162766</v>
      </c>
      <c r="CL375" s="201">
        <f t="shared" si="617"/>
        <v>-101511.96022144271</v>
      </c>
      <c r="CM375" s="201">
        <f t="shared" si="618"/>
        <v>-101813.78233592755</v>
      </c>
      <c r="CN375" s="201">
        <f t="shared" si="619"/>
        <v>-102115.60445041241</v>
      </c>
      <c r="CO375" s="201">
        <f t="shared" si="620"/>
        <v>-101274.35129887894</v>
      </c>
      <c r="CP375" s="201">
        <f t="shared" si="621"/>
        <v>-102568.409506444</v>
      </c>
      <c r="CQ375" s="201">
        <f t="shared" si="622"/>
        <v>-102870.23162093759</v>
      </c>
      <c r="CR375" s="201">
        <f t="shared" si="623"/>
        <v>-103172.05373542242</v>
      </c>
      <c r="CS375" s="201">
        <f t="shared" si="624"/>
        <v>-103473.87584990726</v>
      </c>
      <c r="CT375" s="201">
        <f t="shared" si="625"/>
        <v>-103926.68090593885</v>
      </c>
      <c r="CU375" s="201">
        <f t="shared" si="626"/>
        <v>-104350.51218412547</v>
      </c>
      <c r="CV375" s="201">
        <f t="shared" si="627"/>
        <v>-104344.22987927393</v>
      </c>
      <c r="CW375" s="201">
        <f t="shared" si="628"/>
        <v>-104913.49923401762</v>
      </c>
      <c r="CX375" s="201">
        <f t="shared" si="629"/>
        <v>-105215.32134850246</v>
      </c>
      <c r="CY375" s="201">
        <f t="shared" si="630"/>
        <v>-105517.1434629873</v>
      </c>
      <c r="CZ375" s="201">
        <f t="shared" si="631"/>
        <v>-106018.26306030965</v>
      </c>
      <c r="DA375" s="201">
        <f t="shared" si="632"/>
        <v>-106395.00157116813</v>
      </c>
      <c r="DB375" s="201">
        <f t="shared" si="633"/>
        <v>-106560.31287974126</v>
      </c>
      <c r="DC375" s="201">
        <f t="shared" si="634"/>
        <v>-107117.35839747581</v>
      </c>
      <c r="DD375" s="201">
        <f t="shared" si="635"/>
        <v>-107461.39073923735</v>
      </c>
      <c r="DE375" s="201">
        <f t="shared" si="636"/>
        <v>-107838.12925009584</v>
      </c>
      <c r="DF375" s="201">
        <f t="shared" si="637"/>
        <v>-108139.95136458067</v>
      </c>
      <c r="DG375" s="201">
        <f t="shared" si="638"/>
        <v>-108641.07096190304</v>
      </c>
      <c r="DH375" s="201">
        <f t="shared" si="639"/>
        <v>-108942.89307638787</v>
      </c>
      <c r="DI375" s="201">
        <f t="shared" si="640"/>
        <v>-109456.63082997041</v>
      </c>
      <c r="DJ375" s="201">
        <f t="shared" si="641"/>
        <v>-108615.37767844569</v>
      </c>
      <c r="DK375" s="201">
        <f t="shared" si="642"/>
        <v>-109909.43588601075</v>
      </c>
      <c r="DL375" s="201">
        <f t="shared" si="643"/>
        <v>-110211.25800050433</v>
      </c>
      <c r="DM375" s="201">
        <f t="shared" si="644"/>
        <v>-110513.08011498916</v>
      </c>
      <c r="DN375" s="367">
        <f>COUNTIF(CI352:DM375,"&gt;"&amp;StorCap)+COUNTIF(CI352:DM375,"&lt;"&amp;0)</f>
        <v>744</v>
      </c>
    </row>
    <row r="376" spans="24:118" ht="15.4" x14ac:dyDescent="0.45">
      <c r="X376" s="246"/>
      <c r="Y376" s="251"/>
      <c r="Z376" s="288" t="str">
        <f t="shared" ref="Z376" si="647">IF(SUM(Z352:Z375)&gt;0,"Verify","")</f>
        <v>Verify</v>
      </c>
      <c r="AA376" s="288" t="str">
        <f t="shared" ref="AA376:BD376" si="648">IF(SUM(AA352:AA375)&gt;0,"Verify","")</f>
        <v/>
      </c>
      <c r="AB376" s="288" t="str">
        <f t="shared" si="648"/>
        <v/>
      </c>
      <c r="AC376" s="288" t="str">
        <f t="shared" si="648"/>
        <v/>
      </c>
      <c r="AD376" s="288" t="str">
        <f t="shared" si="648"/>
        <v/>
      </c>
      <c r="AE376" s="288" t="str">
        <f t="shared" si="648"/>
        <v/>
      </c>
      <c r="AF376" s="288" t="str">
        <f t="shared" si="648"/>
        <v/>
      </c>
      <c r="AG376" s="288" t="str">
        <f t="shared" si="648"/>
        <v>Verify</v>
      </c>
      <c r="AH376" s="288" t="str">
        <f t="shared" si="648"/>
        <v/>
      </c>
      <c r="AI376" s="288" t="str">
        <f t="shared" si="648"/>
        <v/>
      </c>
      <c r="AJ376" s="288" t="str">
        <f t="shared" si="648"/>
        <v/>
      </c>
      <c r="AK376" s="288" t="str">
        <f t="shared" si="648"/>
        <v/>
      </c>
      <c r="AL376" s="288" t="str">
        <f t="shared" si="648"/>
        <v/>
      </c>
      <c r="AM376" s="288" t="str">
        <f t="shared" si="648"/>
        <v/>
      </c>
      <c r="AN376" s="288" t="str">
        <f t="shared" si="648"/>
        <v>Verify</v>
      </c>
      <c r="AO376" s="288" t="str">
        <f t="shared" si="648"/>
        <v/>
      </c>
      <c r="AP376" s="288" t="str">
        <f t="shared" si="648"/>
        <v/>
      </c>
      <c r="AQ376" s="288" t="str">
        <f t="shared" si="648"/>
        <v/>
      </c>
      <c r="AR376" s="288" t="str">
        <f t="shared" si="648"/>
        <v/>
      </c>
      <c r="AS376" s="288" t="str">
        <f t="shared" si="648"/>
        <v/>
      </c>
      <c r="AT376" s="288" t="str">
        <f t="shared" si="648"/>
        <v/>
      </c>
      <c r="AU376" s="288" t="str">
        <f t="shared" si="648"/>
        <v/>
      </c>
      <c r="AV376" s="288" t="str">
        <f t="shared" si="648"/>
        <v/>
      </c>
      <c r="AW376" s="288" t="str">
        <f t="shared" si="648"/>
        <v/>
      </c>
      <c r="AX376" s="288" t="str">
        <f t="shared" si="648"/>
        <v/>
      </c>
      <c r="AY376" s="288" t="str">
        <f t="shared" si="648"/>
        <v/>
      </c>
      <c r="AZ376" s="288" t="str">
        <f t="shared" si="648"/>
        <v/>
      </c>
      <c r="BA376" s="288" t="str">
        <f t="shared" si="648"/>
        <v/>
      </c>
      <c r="BB376" s="288" t="str">
        <f t="shared" si="648"/>
        <v>Verify</v>
      </c>
      <c r="BC376" s="288" t="str">
        <f t="shared" si="648"/>
        <v/>
      </c>
      <c r="BD376" s="288" t="str">
        <f t="shared" si="648"/>
        <v/>
      </c>
      <c r="BE376" s="39"/>
      <c r="BF376" s="39"/>
      <c r="BG376" s="278">
        <f>SUM(BG352:BG375)</f>
        <v>-41334.524000270016</v>
      </c>
      <c r="BH376" s="278">
        <f>SUM(BH359:BH374)</f>
        <v>34318.942930459991</v>
      </c>
      <c r="BI376" s="278">
        <f>SUM(BI352:BI375)</f>
        <v>-75121.907102310011</v>
      </c>
      <c r="BJ376" s="291">
        <f>SUM(BJ352:BJ375)</f>
        <v>68106.326032499986</v>
      </c>
      <c r="CG376" s="192"/>
      <c r="CH376" s="202"/>
      <c r="CI376" s="208"/>
      <c r="CJ376" s="208"/>
      <c r="CK376" s="208"/>
      <c r="CL376" s="208"/>
      <c r="CM376" s="208"/>
      <c r="CN376" s="208"/>
      <c r="CO376" s="208"/>
      <c r="CP376" s="208"/>
      <c r="CQ376" s="208"/>
      <c r="CR376" s="208"/>
      <c r="CS376" s="208"/>
      <c r="CT376" s="208"/>
      <c r="CU376" s="208"/>
      <c r="CV376" s="208"/>
      <c r="CW376" s="208"/>
      <c r="CX376" s="208"/>
      <c r="CY376" s="208"/>
      <c r="CZ376" s="208"/>
      <c r="DA376" s="208"/>
      <c r="DB376" s="208"/>
      <c r="DC376" s="208"/>
      <c r="DD376" s="208"/>
      <c r="DE376" s="208"/>
      <c r="DF376" s="208"/>
      <c r="DG376" s="208"/>
      <c r="DH376" s="208"/>
      <c r="DI376" s="208"/>
      <c r="DJ376" s="208"/>
      <c r="DK376" s="208"/>
      <c r="DL376" s="208"/>
      <c r="DM376" s="208"/>
      <c r="DN376" s="180"/>
    </row>
    <row r="377" spans="24:118" ht="15.75" thickBot="1" x14ac:dyDescent="0.5">
      <c r="X377" s="252"/>
      <c r="Y377" s="253"/>
      <c r="Z377" s="254"/>
      <c r="AA377" s="254"/>
      <c r="AB377" s="254"/>
      <c r="AC377" s="254"/>
      <c r="AD377" s="254"/>
      <c r="AE377" s="254"/>
      <c r="AF377" s="254"/>
      <c r="AG377" s="254"/>
      <c r="AH377" s="254"/>
      <c r="AI377" s="254"/>
      <c r="AJ377" s="254"/>
      <c r="AK377" s="254"/>
      <c r="AL377" s="254"/>
      <c r="AM377" s="254"/>
      <c r="AN377" s="254"/>
      <c r="AO377" s="254"/>
      <c r="AP377" s="254"/>
      <c r="AQ377" s="254"/>
      <c r="AR377" s="254"/>
      <c r="AS377" s="254"/>
      <c r="AT377" s="254"/>
      <c r="AU377" s="254"/>
      <c r="AV377" s="254"/>
      <c r="AW377" s="254"/>
      <c r="AX377" s="254"/>
      <c r="AY377" s="254"/>
      <c r="AZ377" s="254"/>
      <c r="BA377" s="254"/>
      <c r="BB377" s="254"/>
      <c r="BC377" s="254"/>
      <c r="BD377" s="254"/>
      <c r="BE377" s="254"/>
      <c r="BF377" s="254"/>
      <c r="BG377" s="254"/>
      <c r="BH377" s="254"/>
      <c r="BI377" s="254"/>
      <c r="BJ377" s="255"/>
      <c r="CG377" s="230"/>
      <c r="CH377" s="231"/>
      <c r="CI377" s="232"/>
      <c r="CJ377" s="232"/>
      <c r="CK377" s="232"/>
      <c r="CL377" s="232"/>
      <c r="CM377" s="232"/>
      <c r="CN377" s="232"/>
      <c r="CO377" s="232"/>
      <c r="CP377" s="232"/>
      <c r="CQ377" s="232"/>
      <c r="CR377" s="232"/>
      <c r="CS377" s="232"/>
      <c r="CT377" s="232"/>
      <c r="CU377" s="232"/>
      <c r="CV377" s="232"/>
      <c r="CW377" s="232"/>
      <c r="CX377" s="232"/>
      <c r="CY377" s="232"/>
      <c r="CZ377" s="232"/>
      <c r="DA377" s="232"/>
      <c r="DB377" s="232"/>
      <c r="DC377" s="232"/>
      <c r="DD377" s="232"/>
      <c r="DE377" s="232"/>
      <c r="DF377" s="232"/>
      <c r="DG377" s="232"/>
      <c r="DH377" s="232"/>
      <c r="DI377" s="232"/>
      <c r="DJ377" s="232"/>
      <c r="DK377" s="232"/>
      <c r="DL377" s="232"/>
      <c r="DM377" s="232"/>
      <c r="DN377" s="233"/>
    </row>
    <row r="379" spans="24:118" x14ac:dyDescent="0.4">
      <c r="BM379" s="14" t="s">
        <v>181</v>
      </c>
    </row>
    <row r="380" spans="24:118" x14ac:dyDescent="0.4">
      <c r="BL380" s="14">
        <f>BL33+BL64+BL95+BL126+BL157+BL188+BL219+BL250+BL281+BL312+BL343+BL374</f>
        <v>0</v>
      </c>
      <c r="BM380" s="14" t="s">
        <v>124</v>
      </c>
    </row>
    <row r="381" spans="24:118" x14ac:dyDescent="0.4">
      <c r="BL381" s="14">
        <f>BL34+BL65+BL96+BL127+BL158+BL189+BL220+BL251+BL282+BL313+BL344+BL375</f>
        <v>0</v>
      </c>
      <c r="BM381" s="14" t="s">
        <v>125</v>
      </c>
    </row>
  </sheetData>
  <sheetProtection algorithmName="SHA-512" hashValue="1cj9ijuyiThPGxHGgeu84K81gJzSB59kTvdx3sf1QsLntI7XZ+irQoHpGNoR9k+OqRmK/r+svAKKOAk40wNakA==" saltValue="PA/NnH6fpTBSYAQJxZoeIQ==" spinCount="100000" sheet="1" objects="1" scenarios="1" selectLockedCells="1"/>
  <mergeCells count="362">
    <mergeCell ref="C203:O209"/>
    <mergeCell ref="BE170:BF170"/>
    <mergeCell ref="BE158:BF158"/>
    <mergeCell ref="BE156:BF156"/>
    <mergeCell ref="BE157:BF157"/>
    <mergeCell ref="BE154:BF154"/>
    <mergeCell ref="BE155:BF155"/>
    <mergeCell ref="BE168:BF168"/>
    <mergeCell ref="BE169:BF169"/>
    <mergeCell ref="BE207:BF207"/>
    <mergeCell ref="BE208:BF208"/>
    <mergeCell ref="BE205:BF205"/>
    <mergeCell ref="BE206:BF206"/>
    <mergeCell ref="BE203:BF203"/>
    <mergeCell ref="BE204:BF204"/>
    <mergeCell ref="BE202:BF202"/>
    <mergeCell ref="BE199:BF199"/>
    <mergeCell ref="BE200:BF200"/>
    <mergeCell ref="BE197:BF197"/>
    <mergeCell ref="BE198:BF198"/>
    <mergeCell ref="BE201:BF201"/>
    <mergeCell ref="BE186:BF186"/>
    <mergeCell ref="BE182:BF182"/>
    <mergeCell ref="BE166:BF166"/>
    <mergeCell ref="D50:N51"/>
    <mergeCell ref="C85:O86"/>
    <mergeCell ref="C94:P99"/>
    <mergeCell ref="E104:J104"/>
    <mergeCell ref="E159:J159"/>
    <mergeCell ref="BE183:BF183"/>
    <mergeCell ref="BE195:BF195"/>
    <mergeCell ref="BE196:BF196"/>
    <mergeCell ref="BE189:BF189"/>
    <mergeCell ref="BE187:BF187"/>
    <mergeCell ref="BE188:BF188"/>
    <mergeCell ref="BE173:BF173"/>
    <mergeCell ref="BE174:BF174"/>
    <mergeCell ref="BE175:BF175"/>
    <mergeCell ref="BE171:BF171"/>
    <mergeCell ref="BE172:BF172"/>
    <mergeCell ref="BE179:BF179"/>
    <mergeCell ref="BE180:BF180"/>
    <mergeCell ref="BE181:BF181"/>
    <mergeCell ref="BE176:BF176"/>
    <mergeCell ref="BE177:BF177"/>
    <mergeCell ref="BE178:BF178"/>
    <mergeCell ref="BE184:BF184"/>
    <mergeCell ref="BE185:BF185"/>
    <mergeCell ref="CV7:CW7"/>
    <mergeCell ref="CZ7:DA7"/>
    <mergeCell ref="S36:U36"/>
    <mergeCell ref="B3:Q3"/>
    <mergeCell ref="AM7:AN7"/>
    <mergeCell ref="AQ7:AR7"/>
    <mergeCell ref="C7:P7"/>
    <mergeCell ref="BE21:BF21"/>
    <mergeCell ref="BE18:BF18"/>
    <mergeCell ref="BE19:BF19"/>
    <mergeCell ref="BE16:BF16"/>
    <mergeCell ref="BE17:BF17"/>
    <mergeCell ref="BE22:BF22"/>
    <mergeCell ref="BE23:BF23"/>
    <mergeCell ref="BE20:BF20"/>
    <mergeCell ref="D8:N8"/>
    <mergeCell ref="T12:W13"/>
    <mergeCell ref="T5:W6"/>
    <mergeCell ref="CG3:CU3"/>
    <mergeCell ref="CG4:CU4"/>
    <mergeCell ref="BE365:BF365"/>
    <mergeCell ref="BE366:BF366"/>
    <mergeCell ref="BE363:BF363"/>
    <mergeCell ref="BE364:BF364"/>
    <mergeCell ref="BE361:BF361"/>
    <mergeCell ref="BE362:BF362"/>
    <mergeCell ref="BE353:BF353"/>
    <mergeCell ref="BE354:BF354"/>
    <mergeCell ref="BE351:BF351"/>
    <mergeCell ref="BE352:BF352"/>
    <mergeCell ref="BE359:BF359"/>
    <mergeCell ref="BE360:BF360"/>
    <mergeCell ref="BE357:BF357"/>
    <mergeCell ref="BE375:BF375"/>
    <mergeCell ref="BE373:BF373"/>
    <mergeCell ref="BE374:BF374"/>
    <mergeCell ref="BE371:BF371"/>
    <mergeCell ref="BE372:BF372"/>
    <mergeCell ref="BE369:BF369"/>
    <mergeCell ref="BE370:BF370"/>
    <mergeCell ref="BE367:BF367"/>
    <mergeCell ref="BE368:BF368"/>
    <mergeCell ref="B1:Q1"/>
    <mergeCell ref="X3:AL3"/>
    <mergeCell ref="Z4:AJ4"/>
    <mergeCell ref="E48:J48"/>
    <mergeCell ref="BE358:BF358"/>
    <mergeCell ref="BE355:BF355"/>
    <mergeCell ref="BE356:BF356"/>
    <mergeCell ref="BE337:BF337"/>
    <mergeCell ref="BE338:BF338"/>
    <mergeCell ref="BE335:BF335"/>
    <mergeCell ref="BE336:BF336"/>
    <mergeCell ref="BE333:BF333"/>
    <mergeCell ref="BE334:BF334"/>
    <mergeCell ref="BE343:BF343"/>
    <mergeCell ref="BE344:BF344"/>
    <mergeCell ref="BE341:BF341"/>
    <mergeCell ref="BE342:BF342"/>
    <mergeCell ref="BE339:BF339"/>
    <mergeCell ref="BE340:BF340"/>
    <mergeCell ref="BE350:BF350"/>
    <mergeCell ref="BE325:BF325"/>
    <mergeCell ref="BE326:BF326"/>
    <mergeCell ref="BE323:BF323"/>
    <mergeCell ref="BE324:BF324"/>
    <mergeCell ref="BE321:BF321"/>
    <mergeCell ref="BE322:BF322"/>
    <mergeCell ref="BE331:BF331"/>
    <mergeCell ref="BE332:BF332"/>
    <mergeCell ref="BE329:BF329"/>
    <mergeCell ref="BE330:BF330"/>
    <mergeCell ref="BE327:BF327"/>
    <mergeCell ref="BE328:BF328"/>
    <mergeCell ref="BE309:BF309"/>
    <mergeCell ref="BE310:BF310"/>
    <mergeCell ref="BE307:BF307"/>
    <mergeCell ref="BE308:BF308"/>
    <mergeCell ref="BE305:BF305"/>
    <mergeCell ref="BE306:BF306"/>
    <mergeCell ref="BE319:BF319"/>
    <mergeCell ref="BE320:BF320"/>
    <mergeCell ref="BE313:BF313"/>
    <mergeCell ref="BE311:BF311"/>
    <mergeCell ref="BE312:BF312"/>
    <mergeCell ref="BE297:BF297"/>
    <mergeCell ref="BE298:BF298"/>
    <mergeCell ref="BE295:BF295"/>
    <mergeCell ref="BE296:BF296"/>
    <mergeCell ref="BE293:BF293"/>
    <mergeCell ref="BE294:BF294"/>
    <mergeCell ref="BE303:BF303"/>
    <mergeCell ref="BE304:BF304"/>
    <mergeCell ref="BE301:BF301"/>
    <mergeCell ref="BE302:BF302"/>
    <mergeCell ref="BE299:BF299"/>
    <mergeCell ref="BE300:BF300"/>
    <mergeCell ref="BE281:BF281"/>
    <mergeCell ref="BE282:BF282"/>
    <mergeCell ref="BE279:BF279"/>
    <mergeCell ref="BE280:BF280"/>
    <mergeCell ref="BE277:BF277"/>
    <mergeCell ref="BE278:BF278"/>
    <mergeCell ref="BE291:BF291"/>
    <mergeCell ref="BE292:BF292"/>
    <mergeCell ref="BE289:BF289"/>
    <mergeCell ref="BE290:BF290"/>
    <mergeCell ref="BE288:BF288"/>
    <mergeCell ref="BE269:BF269"/>
    <mergeCell ref="BE270:BF270"/>
    <mergeCell ref="BE267:BF267"/>
    <mergeCell ref="BE268:BF268"/>
    <mergeCell ref="BE265:BF265"/>
    <mergeCell ref="BE266:BF266"/>
    <mergeCell ref="BE275:BF275"/>
    <mergeCell ref="BE276:BF276"/>
    <mergeCell ref="BE273:BF273"/>
    <mergeCell ref="BE274:BF274"/>
    <mergeCell ref="BE271:BF271"/>
    <mergeCell ref="BE272:BF272"/>
    <mergeCell ref="BE257:BF257"/>
    <mergeCell ref="BE258:BF258"/>
    <mergeCell ref="BE251:BF251"/>
    <mergeCell ref="BE249:BF249"/>
    <mergeCell ref="BE250:BF250"/>
    <mergeCell ref="BE263:BF263"/>
    <mergeCell ref="BE264:BF264"/>
    <mergeCell ref="BE261:BF261"/>
    <mergeCell ref="BE262:BF262"/>
    <mergeCell ref="BE259:BF259"/>
    <mergeCell ref="BE260:BF260"/>
    <mergeCell ref="BE241:BF241"/>
    <mergeCell ref="BE242:BF242"/>
    <mergeCell ref="BE239:BF239"/>
    <mergeCell ref="BE240:BF240"/>
    <mergeCell ref="BE237:BF237"/>
    <mergeCell ref="BE238:BF238"/>
    <mergeCell ref="BE247:BF247"/>
    <mergeCell ref="BE248:BF248"/>
    <mergeCell ref="BE245:BF245"/>
    <mergeCell ref="BE246:BF246"/>
    <mergeCell ref="BE243:BF243"/>
    <mergeCell ref="BE244:BF244"/>
    <mergeCell ref="BE229:BF229"/>
    <mergeCell ref="BE230:BF230"/>
    <mergeCell ref="BE227:BF227"/>
    <mergeCell ref="BE228:BF228"/>
    <mergeCell ref="BE226:BF226"/>
    <mergeCell ref="BE235:BF235"/>
    <mergeCell ref="BE236:BF236"/>
    <mergeCell ref="BE233:BF233"/>
    <mergeCell ref="BE234:BF234"/>
    <mergeCell ref="BE231:BF231"/>
    <mergeCell ref="BE232:BF232"/>
    <mergeCell ref="BE214:BF214"/>
    <mergeCell ref="BE211:BF211"/>
    <mergeCell ref="BE212:BF212"/>
    <mergeCell ref="BE209:BF209"/>
    <mergeCell ref="BE210:BF210"/>
    <mergeCell ref="BE219:BF219"/>
    <mergeCell ref="BE220:BF220"/>
    <mergeCell ref="BE217:BF217"/>
    <mergeCell ref="BE218:BF218"/>
    <mergeCell ref="BE215:BF215"/>
    <mergeCell ref="BE216:BF216"/>
    <mergeCell ref="BE213:BF213"/>
    <mergeCell ref="BE167:BF167"/>
    <mergeCell ref="BE164:BF164"/>
    <mergeCell ref="BE165:BF165"/>
    <mergeCell ref="BE145:BF145"/>
    <mergeCell ref="BE146:BF146"/>
    <mergeCell ref="BE147:BF147"/>
    <mergeCell ref="BE142:BF142"/>
    <mergeCell ref="BE143:BF143"/>
    <mergeCell ref="BE144:BF144"/>
    <mergeCell ref="BE152:BF152"/>
    <mergeCell ref="BE153:BF153"/>
    <mergeCell ref="BE150:BF150"/>
    <mergeCell ref="BE151:BF151"/>
    <mergeCell ref="BE148:BF148"/>
    <mergeCell ref="BE149:BF149"/>
    <mergeCell ref="BE133:BF133"/>
    <mergeCell ref="BE134:BF134"/>
    <mergeCell ref="BE126:BF126"/>
    <mergeCell ref="BE127:BF127"/>
    <mergeCell ref="BE123:BF123"/>
    <mergeCell ref="BE124:BF124"/>
    <mergeCell ref="BE125:BF125"/>
    <mergeCell ref="BE140:BF140"/>
    <mergeCell ref="BE141:BF141"/>
    <mergeCell ref="BE138:BF138"/>
    <mergeCell ref="BE139:BF139"/>
    <mergeCell ref="BE135:BF135"/>
    <mergeCell ref="BE136:BF136"/>
    <mergeCell ref="BE137:BF137"/>
    <mergeCell ref="BE114:BF114"/>
    <mergeCell ref="BE115:BF115"/>
    <mergeCell ref="BE116:BF116"/>
    <mergeCell ref="BE112:BF112"/>
    <mergeCell ref="BE113:BF113"/>
    <mergeCell ref="BE120:BF120"/>
    <mergeCell ref="BE121:BF121"/>
    <mergeCell ref="BE122:BF122"/>
    <mergeCell ref="BE117:BF117"/>
    <mergeCell ref="BE118:BF118"/>
    <mergeCell ref="BE119:BF119"/>
    <mergeCell ref="BE104:BF104"/>
    <mergeCell ref="BE105:BF105"/>
    <mergeCell ref="BE102:BF102"/>
    <mergeCell ref="BE103:BF103"/>
    <mergeCell ref="BE96:BF96"/>
    <mergeCell ref="BE110:BF110"/>
    <mergeCell ref="BE111:BF111"/>
    <mergeCell ref="BE108:BF108"/>
    <mergeCell ref="BE109:BF109"/>
    <mergeCell ref="BE106:BF106"/>
    <mergeCell ref="BE107:BF107"/>
    <mergeCell ref="BE88:BF88"/>
    <mergeCell ref="BE89:BF89"/>
    <mergeCell ref="BE86:BF86"/>
    <mergeCell ref="BE87:BF87"/>
    <mergeCell ref="BE84:BF84"/>
    <mergeCell ref="BE85:BF85"/>
    <mergeCell ref="BE94:BF94"/>
    <mergeCell ref="BE95:BF95"/>
    <mergeCell ref="BE92:BF92"/>
    <mergeCell ref="BE93:BF93"/>
    <mergeCell ref="BE90:BF90"/>
    <mergeCell ref="BE91:BF91"/>
    <mergeCell ref="BE75:BF75"/>
    <mergeCell ref="BE76:BF76"/>
    <mergeCell ref="BE73:BF73"/>
    <mergeCell ref="BE74:BF74"/>
    <mergeCell ref="BE71:BF71"/>
    <mergeCell ref="BE72:BF72"/>
    <mergeCell ref="BE82:BF82"/>
    <mergeCell ref="BE83:BF83"/>
    <mergeCell ref="BE80:BF80"/>
    <mergeCell ref="BE81:BF81"/>
    <mergeCell ref="BE77:BF77"/>
    <mergeCell ref="BE78:BF78"/>
    <mergeCell ref="BE79:BF79"/>
    <mergeCell ref="BE59:BF59"/>
    <mergeCell ref="BE60:BF60"/>
    <mergeCell ref="BE57:BF57"/>
    <mergeCell ref="BE58:BF58"/>
    <mergeCell ref="BE55:BF55"/>
    <mergeCell ref="BE56:BF56"/>
    <mergeCell ref="BE65:BF65"/>
    <mergeCell ref="BE63:BF63"/>
    <mergeCell ref="BE64:BF64"/>
    <mergeCell ref="BE61:BF61"/>
    <mergeCell ref="BE62:BF62"/>
    <mergeCell ref="BE47:BF47"/>
    <mergeCell ref="BE48:BF48"/>
    <mergeCell ref="BE45:BF45"/>
    <mergeCell ref="BE46:BF46"/>
    <mergeCell ref="BE42:BF42"/>
    <mergeCell ref="BE43:BF43"/>
    <mergeCell ref="BE44:BF44"/>
    <mergeCell ref="BE53:BF53"/>
    <mergeCell ref="BE54:BF54"/>
    <mergeCell ref="BE51:BF51"/>
    <mergeCell ref="BE52:BF52"/>
    <mergeCell ref="BE49:BF49"/>
    <mergeCell ref="BE50:BF50"/>
    <mergeCell ref="BE41:BF41"/>
    <mergeCell ref="E5:J5"/>
    <mergeCell ref="M5:O5"/>
    <mergeCell ref="B4:Q4"/>
    <mergeCell ref="BE34:BF34"/>
    <mergeCell ref="BE32:BF32"/>
    <mergeCell ref="BE33:BF33"/>
    <mergeCell ref="BE30:BF30"/>
    <mergeCell ref="BE31:BF31"/>
    <mergeCell ref="BE28:BF28"/>
    <mergeCell ref="BE29:BF29"/>
    <mergeCell ref="BE26:BF26"/>
    <mergeCell ref="BE27:BF27"/>
    <mergeCell ref="BE9:BF9"/>
    <mergeCell ref="AA6:AI6"/>
    <mergeCell ref="BE14:BF14"/>
    <mergeCell ref="BE15:BF15"/>
    <mergeCell ref="BE12:BF12"/>
    <mergeCell ref="BE13:BF13"/>
    <mergeCell ref="BE10:BF10"/>
    <mergeCell ref="BE11:BF11"/>
    <mergeCell ref="BE40:BF40"/>
    <mergeCell ref="BE24:BF24"/>
    <mergeCell ref="BE25:BF25"/>
    <mergeCell ref="C284:O291"/>
    <mergeCell ref="E215:J215"/>
    <mergeCell ref="C213:O214"/>
    <mergeCell ref="R54:U57"/>
    <mergeCell ref="R110:U113"/>
    <mergeCell ref="R165:U168"/>
    <mergeCell ref="C141:O142"/>
    <mergeCell ref="C196:O197"/>
    <mergeCell ref="C220:O225"/>
    <mergeCell ref="R220:U223"/>
    <mergeCell ref="K278:L278"/>
    <mergeCell ref="K277:L277"/>
    <mergeCell ref="C277:D277"/>
    <mergeCell ref="C278:D278"/>
    <mergeCell ref="E277:F277"/>
    <mergeCell ref="E278:F278"/>
    <mergeCell ref="G278:H278"/>
    <mergeCell ref="G277:H277"/>
    <mergeCell ref="I277:J277"/>
    <mergeCell ref="I278:J278"/>
    <mergeCell ref="I276:J276"/>
    <mergeCell ref="G276:H276"/>
    <mergeCell ref="D276:F276"/>
    <mergeCell ref="K276:L276"/>
  </mergeCells>
  <conditionalFormatting sqref="D271:O271">
    <cfRule type="cellIs" dxfId="65" priority="184" operator="greaterThan">
      <formula>0</formula>
    </cfRule>
  </conditionalFormatting>
  <conditionalFormatting sqref="D272:O272">
    <cfRule type="cellIs" dxfId="64" priority="109" operator="greaterThan">
      <formula>0.95</formula>
    </cfRule>
    <cfRule type="cellIs" dxfId="63" priority="108" operator="equal">
      <formula>"N/A"</formula>
    </cfRule>
    <cfRule type="cellIs" dxfId="62" priority="110" operator="lessThan">
      <formula>0.75</formula>
    </cfRule>
  </conditionalFormatting>
  <conditionalFormatting sqref="E48">
    <cfRule type="cellIs" dxfId="61" priority="77" operator="notEqual">
      <formula>"Auto-Filled"</formula>
    </cfRule>
  </conditionalFormatting>
  <conditionalFormatting sqref="E104">
    <cfRule type="cellIs" dxfId="60" priority="79" operator="notEqual">
      <formula>"Auto-Filled"</formula>
    </cfRule>
  </conditionalFormatting>
  <conditionalFormatting sqref="E159">
    <cfRule type="cellIs" dxfId="59" priority="78" operator="notEqual">
      <formula>"Auto-Filled"</formula>
    </cfRule>
  </conditionalFormatting>
  <conditionalFormatting sqref="E215">
    <cfRule type="cellIs" dxfId="58" priority="1" operator="notEqual">
      <formula>"Auto-Filled"</formula>
    </cfRule>
  </conditionalFormatting>
  <conditionalFormatting sqref="E5:J5">
    <cfRule type="cellIs" dxfId="57" priority="81" operator="notEqual">
      <formula>"Auto-Filled"</formula>
    </cfRule>
  </conditionalFormatting>
  <conditionalFormatting sqref="O273">
    <cfRule type="cellIs" dxfId="56" priority="13" operator="equal">
      <formula>"N/A"</formula>
    </cfRule>
    <cfRule type="cellIs" dxfId="55" priority="14" operator="greaterThan">
      <formula>0.95</formula>
    </cfRule>
    <cfRule type="cellIs" dxfId="54" priority="15" operator="lessThan">
      <formula>0.75</formula>
    </cfRule>
  </conditionalFormatting>
  <conditionalFormatting sqref="R236:R239">
    <cfRule type="cellIs" dxfId="53" priority="111" operator="greaterThan">
      <formula>0</formula>
    </cfRule>
  </conditionalFormatting>
  <conditionalFormatting sqref="R239">
    <cfRule type="cellIs" dxfId="52" priority="93" operator="notEqual">
      <formula>""</formula>
    </cfRule>
  </conditionalFormatting>
  <conditionalFormatting sqref="Z66:BB66">
    <cfRule type="cellIs" dxfId="51" priority="133" operator="equal">
      <formula>"Verify"</formula>
    </cfRule>
  </conditionalFormatting>
  <conditionalFormatting sqref="Z128:BC128">
    <cfRule type="cellIs" dxfId="50" priority="131" operator="equal">
      <formula>"Verify"</formula>
    </cfRule>
  </conditionalFormatting>
  <conditionalFormatting sqref="Z190:BC190">
    <cfRule type="cellIs" dxfId="49" priority="129" operator="equal">
      <formula>"Verify"</formula>
    </cfRule>
  </conditionalFormatting>
  <conditionalFormatting sqref="Z283:BC283">
    <cfRule type="cellIs" dxfId="48" priority="126" operator="equal">
      <formula>"Verify"</formula>
    </cfRule>
  </conditionalFormatting>
  <conditionalFormatting sqref="Z345:BC345">
    <cfRule type="cellIs" dxfId="47" priority="124" operator="equal">
      <formula>"Verify"</formula>
    </cfRule>
  </conditionalFormatting>
  <conditionalFormatting sqref="Z11:BD34 Z42:BB65 Z73:BD96 Z104:BC127 Z135:BD158 Z166:BC189 Z197:BD220 Z228:BD251 Z259:BC282 Z290:BD313 Z321:BC344 Z352:BD375">
    <cfRule type="cellIs" dxfId="46" priority="227" operator="greaterThan">
      <formula>MxDisch</formula>
    </cfRule>
    <cfRule type="expression" dxfId="45" priority="228">
      <formula>(#REF!="Hourly Profile")</formula>
    </cfRule>
    <cfRule type="cellIs" dxfId="44" priority="226" operator="lessThan">
      <formula>MXChgRate</formula>
    </cfRule>
  </conditionalFormatting>
  <conditionalFormatting sqref="Z36:BD36">
    <cfRule type="cellIs" dxfId="43" priority="134" operator="equal">
      <formula>"Verify"</formula>
    </cfRule>
  </conditionalFormatting>
  <conditionalFormatting sqref="Z97:BD97">
    <cfRule type="cellIs" dxfId="42" priority="132" operator="equal">
      <formula>"Verify"</formula>
    </cfRule>
  </conditionalFormatting>
  <conditionalFormatting sqref="Z159:BD159">
    <cfRule type="cellIs" dxfId="41" priority="130" operator="equal">
      <formula>"Verify"</formula>
    </cfRule>
  </conditionalFormatting>
  <conditionalFormatting sqref="Z221:BD221">
    <cfRule type="cellIs" dxfId="40" priority="128" operator="equal">
      <formula>"Verify"</formula>
    </cfRule>
  </conditionalFormatting>
  <conditionalFormatting sqref="Z252:BD252">
    <cfRule type="cellIs" dxfId="39" priority="127" operator="equal">
      <formula>"Verify"</formula>
    </cfRule>
  </conditionalFormatting>
  <conditionalFormatting sqref="Z314:BD314">
    <cfRule type="cellIs" dxfId="38" priority="125" operator="equal">
      <formula>"Verify"</formula>
    </cfRule>
  </conditionalFormatting>
  <conditionalFormatting sqref="Z376:BD376">
    <cfRule type="cellIs" dxfId="37" priority="123" operator="equal">
      <formula>"Verify"</formula>
    </cfRule>
  </conditionalFormatting>
  <conditionalFormatting sqref="CI42:DK65">
    <cfRule type="cellIs" dxfId="36" priority="12" operator="lessThan">
      <formula>-StorCap</formula>
    </cfRule>
  </conditionalFormatting>
  <conditionalFormatting sqref="CI66:DK66">
    <cfRule type="cellIs" dxfId="35" priority="50" operator="equal">
      <formula>"Verify"</formula>
    </cfRule>
  </conditionalFormatting>
  <conditionalFormatting sqref="CI104:DL127">
    <cfRule type="cellIs" dxfId="34" priority="10" operator="lessThan">
      <formula>-StorCap</formula>
    </cfRule>
  </conditionalFormatting>
  <conditionalFormatting sqref="CI128:DL128">
    <cfRule type="cellIs" dxfId="33" priority="47" operator="equal">
      <formula>"Verify"</formula>
    </cfRule>
  </conditionalFormatting>
  <conditionalFormatting sqref="CI166:DL189">
    <cfRule type="cellIs" dxfId="32" priority="8" operator="lessThan">
      <formula>-StorCap</formula>
    </cfRule>
  </conditionalFormatting>
  <conditionalFormatting sqref="CI190:DL190">
    <cfRule type="cellIs" dxfId="31" priority="45" operator="equal">
      <formula>"Verify"</formula>
    </cfRule>
  </conditionalFormatting>
  <conditionalFormatting sqref="CI259:DL282">
    <cfRule type="cellIs" dxfId="30" priority="5" operator="lessThan">
      <formula>-StorCap</formula>
    </cfRule>
  </conditionalFormatting>
  <conditionalFormatting sqref="CI283:DL283">
    <cfRule type="cellIs" dxfId="29" priority="42" operator="equal">
      <formula>"Verify"</formula>
    </cfRule>
  </conditionalFormatting>
  <conditionalFormatting sqref="CI321:DL344">
    <cfRule type="cellIs" dxfId="28" priority="3" operator="lessThan">
      <formula>-StorCap</formula>
    </cfRule>
  </conditionalFormatting>
  <conditionalFormatting sqref="CI345:DL345">
    <cfRule type="cellIs" dxfId="27" priority="40" operator="equal">
      <formula>"Verify"</formula>
    </cfRule>
  </conditionalFormatting>
  <conditionalFormatting sqref="CI11:DM34">
    <cfRule type="cellIs" dxfId="26" priority="38" operator="lessThan">
      <formula>-StorCap</formula>
    </cfRule>
  </conditionalFormatting>
  <conditionalFormatting sqref="CI36:DM36">
    <cfRule type="cellIs" dxfId="25" priority="49" operator="equal">
      <formula>"Verify"</formula>
    </cfRule>
  </conditionalFormatting>
  <conditionalFormatting sqref="CI73:DM96">
    <cfRule type="cellIs" dxfId="24" priority="11" operator="lessThan">
      <formula>-StorCap</formula>
    </cfRule>
  </conditionalFormatting>
  <conditionalFormatting sqref="CI97:DM97">
    <cfRule type="cellIs" dxfId="23" priority="48" operator="equal">
      <formula>"Verify"</formula>
    </cfRule>
  </conditionalFormatting>
  <conditionalFormatting sqref="CI135:DM158">
    <cfRule type="cellIs" dxfId="22" priority="9" operator="lessThan">
      <formula>-StorCap</formula>
    </cfRule>
  </conditionalFormatting>
  <conditionalFormatting sqref="CI159:DM159">
    <cfRule type="cellIs" dxfId="21" priority="46" operator="equal">
      <formula>"Verify"</formula>
    </cfRule>
  </conditionalFormatting>
  <conditionalFormatting sqref="CI197:DM220">
    <cfRule type="cellIs" dxfId="20" priority="7" operator="lessThan">
      <formula>-StorCap</formula>
    </cfRule>
  </conditionalFormatting>
  <conditionalFormatting sqref="CI221:DM221">
    <cfRule type="cellIs" dxfId="19" priority="44" operator="equal">
      <formula>"Verify"</formula>
    </cfRule>
  </conditionalFormatting>
  <conditionalFormatting sqref="CI228:DM251">
    <cfRule type="cellIs" dxfId="18" priority="6" operator="lessThan">
      <formula>-StorCap</formula>
    </cfRule>
  </conditionalFormatting>
  <conditionalFormatting sqref="CI252:DM252">
    <cfRule type="cellIs" dxfId="17" priority="43" operator="equal">
      <formula>"Verify"</formula>
    </cfRule>
  </conditionalFormatting>
  <conditionalFormatting sqref="CI290:DM313">
    <cfRule type="cellIs" dxfId="16" priority="4" operator="lessThan">
      <formula>-StorCap</formula>
    </cfRule>
  </conditionalFormatting>
  <conditionalFormatting sqref="CI314:DM314">
    <cfRule type="cellIs" dxfId="15" priority="41" operator="equal">
      <formula>"Verify"</formula>
    </cfRule>
  </conditionalFormatting>
  <conditionalFormatting sqref="CI352:DM375">
    <cfRule type="cellIs" dxfId="14" priority="2" operator="lessThan">
      <formula>-StorCap</formula>
    </cfRule>
  </conditionalFormatting>
  <conditionalFormatting sqref="CI376:DM376">
    <cfRule type="cellIs" dxfId="13" priority="39" operator="equal">
      <formula>"Verify"</formula>
    </cfRule>
  </conditionalFormatting>
  <dataValidations count="8">
    <dataValidation allowBlank="1" showInputMessage="1" showErrorMessage="1" promptTitle="2018 NERC Holiday" prompt="Memorial Day, 2018 NERC Holiday" sqref="BA226:BA227 DJ350 BA350:BA351 DJ226 DJ288 BA288:BA289" xr:uid="{77F68190-F92E-49BA-A566-6D2301D4B7C7}"/>
    <dataValidation allowBlank="1" showErrorMessage="1" sqref="CK319 AX350:AX351 DG350 BA195:BA196 BA319:BA320 DJ319 CK257 DJ195 AC226 AB257 AC288 AB319 AC350 CL226 CL350 CL288" xr:uid="{D2590DCD-75A5-42F4-81A2-274708C34A0B}"/>
    <dataValidation allowBlank="1" showInputMessage="1" showErrorMessage="1" promptTitle="2022 NERC Holiday" prompt="Memorial Day, 2022 NERC Holiday" sqref="DL133 BC133:BC134" xr:uid="{94F38681-74C0-447A-AF38-031BA80FB277}"/>
    <dataValidation allowBlank="1" showInputMessage="1" showErrorMessage="1" promptTitle="2022 NERC Holiday" prompt="Independence Day, 2022 NERC Holiday" sqref="AC195 CL195" xr:uid="{69EDD711-BAAD-4594-9090-5724DF845002}"/>
    <dataValidation allowBlank="1" showInputMessage="1" showErrorMessage="1" promptTitle="2022 NERC Holiday" prompt="Labor Day, 2022 NERC Holiday" sqref="AD257 CM257" xr:uid="{2D3898B3-3582-4254-8981-3EBE2A9C2FEC}"/>
    <dataValidation allowBlank="1" showInputMessage="1" showErrorMessage="1" promptTitle="2022 NERC Holiday" prompt="Thanksgiving, 2022 NERC Holiday" sqref="DF319 AW319:AW320" xr:uid="{FEBD9B9F-DCCF-4F4E-BF4D-965B50A1F3D1}"/>
    <dataValidation allowBlank="1" showInputMessage="1" showErrorMessage="1" promptTitle="2022 NERC Holiday" prompt="Christmas, 2022 NERC Holiday" sqref="AY350:AY351 DH350" xr:uid="{885B067F-1CD6-4B2A-BA55-D4D670614227}"/>
    <dataValidation type="decimal" errorStyle="warning" allowBlank="1" showInputMessage="1" showErrorMessage="1" errorTitle="Out of Range" error="Charging or Discharging input is above Maximum range as entered on Part IV" promptTitle="Representative Operation Profile" prompt="Enter Representative Profile for Charging (as a negative up to the Maximum Charge Rate as entered on Part IV) and Discharging (as a positive up to the Maximum Discharge Rate as entered on Part IV) in MW." sqref="Z11:BD34 Z73:BD96 Z135:BD158 Z197:BD220 Z228:BD251 Z290:BD313 Z352:BD375 Z321:BC344 Z259:BC282 Z166:BC189 Z104:BC127 Z42:BB65" xr:uid="{0E995429-52A4-4A79-BF37-FE9041896981}">
      <formula1>-MxChgRate1</formula1>
      <formula2>MxDisch1</formula2>
    </dataValidation>
  </dataValidation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B1:AJ57"/>
  <sheetViews>
    <sheetView showGridLines="0" zoomScale="70" zoomScaleNormal="70" workbookViewId="0">
      <selection activeCell="F16" sqref="F16:G16"/>
    </sheetView>
  </sheetViews>
  <sheetFormatPr defaultColWidth="9.19921875" defaultRowHeight="13.9" x14ac:dyDescent="0.4"/>
  <cols>
    <col min="1" max="1" width="3.46484375" style="14" customWidth="1"/>
    <col min="2" max="3" width="3.73046875" style="14" customWidth="1"/>
    <col min="4" max="4" width="9.73046875" style="14" customWidth="1"/>
    <col min="5" max="5" width="10.796875" style="14" customWidth="1"/>
    <col min="6" max="6" width="16" style="14" customWidth="1"/>
    <col min="7" max="7" width="12.265625" style="14" customWidth="1"/>
    <col min="8" max="8" width="11" style="14" customWidth="1"/>
    <col min="9" max="9" width="4.73046875" style="14" customWidth="1"/>
    <col min="10" max="10" width="12" style="14" customWidth="1"/>
    <col min="11" max="11" width="3.73046875" style="14" customWidth="1"/>
    <col min="12" max="16" width="9.19921875" style="14"/>
    <col min="17" max="17" width="15" style="14" customWidth="1"/>
    <col min="18" max="18" width="14.73046875" style="14" customWidth="1"/>
    <col min="19" max="19" width="11.265625" style="14" customWidth="1"/>
    <col min="20" max="20" width="17.73046875" style="14" customWidth="1"/>
    <col min="21" max="22" width="16.19921875" style="14" customWidth="1"/>
    <col min="23" max="24" width="9.19921875" style="14"/>
    <col min="25" max="25" width="43.46484375" style="14" customWidth="1"/>
    <col min="26" max="16384" width="9.19921875" style="14"/>
  </cols>
  <sheetData>
    <row r="1" spans="2:36" ht="14.25" thickBot="1" x14ac:dyDescent="0.45"/>
    <row r="2" spans="2:36" x14ac:dyDescent="0.4">
      <c r="B2" s="8" t="str">
        <f>"Version " &amp; Version</f>
        <v>Version 07312025-FINAL</v>
      </c>
      <c r="C2" s="45"/>
      <c r="D2" s="1"/>
      <c r="E2" s="1"/>
      <c r="F2" s="1"/>
      <c r="G2" s="1"/>
      <c r="H2" s="1"/>
      <c r="I2" s="1"/>
      <c r="J2" s="1"/>
      <c r="K2" s="15"/>
      <c r="P2" s="150" t="str">
        <f>"Version " &amp; Version</f>
        <v>Version 07312025-FINAL</v>
      </c>
      <c r="Q2" s="144"/>
      <c r="R2" s="144"/>
      <c r="S2" s="144"/>
      <c r="T2" s="144"/>
      <c r="U2" s="144"/>
      <c r="V2" s="144"/>
      <c r="W2" s="145"/>
    </row>
    <row r="3" spans="2:36" ht="15" x14ac:dyDescent="0.4">
      <c r="B3" s="379" t="s">
        <v>182</v>
      </c>
      <c r="C3" s="380"/>
      <c r="D3" s="380"/>
      <c r="E3" s="380"/>
      <c r="F3" s="380"/>
      <c r="G3" s="380"/>
      <c r="H3" s="380"/>
      <c r="I3" s="380"/>
      <c r="J3" s="380"/>
      <c r="K3" s="381"/>
      <c r="P3" s="146"/>
      <c r="Q3" s="48"/>
      <c r="R3" s="48"/>
      <c r="S3" s="48"/>
      <c r="T3" s="48"/>
      <c r="U3" s="48"/>
      <c r="V3" s="48"/>
      <c r="W3" s="90"/>
    </row>
    <row r="4" spans="2:36" ht="15" x14ac:dyDescent="0.4">
      <c r="B4" s="379" t="s">
        <v>183</v>
      </c>
      <c r="C4" s="380"/>
      <c r="D4" s="380"/>
      <c r="E4" s="380"/>
      <c r="F4" s="380"/>
      <c r="G4" s="380"/>
      <c r="H4" s="380"/>
      <c r="I4" s="380"/>
      <c r="J4" s="380"/>
      <c r="K4" s="381"/>
      <c r="P4" s="522" t="s">
        <v>184</v>
      </c>
      <c r="Q4" s="523"/>
      <c r="R4" s="523"/>
      <c r="S4" s="523"/>
      <c r="T4" s="523"/>
      <c r="U4" s="523"/>
      <c r="V4" s="523"/>
      <c r="W4" s="524"/>
    </row>
    <row r="5" spans="2:36" ht="15" x14ac:dyDescent="0.4">
      <c r="B5" s="80"/>
      <c r="C5" s="37"/>
      <c r="D5" s="37"/>
      <c r="E5" s="37"/>
      <c r="F5" s="37"/>
      <c r="G5" s="37"/>
      <c r="H5" s="37"/>
      <c r="I5" s="37"/>
      <c r="J5" s="37"/>
      <c r="K5" s="82"/>
      <c r="P5" s="146"/>
      <c r="Q5" s="48"/>
      <c r="R5" s="48"/>
      <c r="S5" s="48"/>
      <c r="T5" s="48"/>
      <c r="U5" s="48"/>
      <c r="V5" s="48"/>
      <c r="W5" s="90"/>
    </row>
    <row r="6" spans="2:36" ht="15.75" customHeight="1" x14ac:dyDescent="0.45">
      <c r="B6" s="124"/>
      <c r="C6" s="125"/>
      <c r="D6" s="125"/>
      <c r="E6" s="125"/>
      <c r="F6" s="125"/>
      <c r="G6" s="125"/>
      <c r="H6" s="125"/>
      <c r="I6" s="125"/>
      <c r="J6" s="125"/>
      <c r="K6" s="126"/>
      <c r="P6" s="146"/>
      <c r="Q6" s="6" t="s">
        <v>26</v>
      </c>
      <c r="R6" s="462" t="str">
        <f>IF(ProjTitle="","Auto-Filled",ProjTitle)</f>
        <v>River Mill Storage, LLC</v>
      </c>
      <c r="S6" s="462"/>
      <c r="T6" s="462"/>
      <c r="U6" s="462"/>
      <c r="V6" s="48"/>
      <c r="W6" s="90"/>
      <c r="X6" s="35" t="str">
        <f>IF(N6="","&lt;&lt;&lt; Enter Information in Part II","")</f>
        <v>&lt;&lt;&lt; Enter Information in Part II</v>
      </c>
    </row>
    <row r="7" spans="2:36" ht="15.4" x14ac:dyDescent="0.45">
      <c r="B7" s="80"/>
      <c r="C7" s="127" t="s">
        <v>26</v>
      </c>
      <c r="D7" s="6"/>
      <c r="E7" s="6"/>
      <c r="F7" s="462" t="str">
        <f>IF(ProjTitle="","Auto-Filled",ProjTitle)</f>
        <v>River Mill Storage, LLC</v>
      </c>
      <c r="G7" s="462"/>
      <c r="H7" s="462"/>
      <c r="I7" s="462"/>
      <c r="J7" s="462"/>
      <c r="K7" s="126"/>
      <c r="L7" s="35" t="str">
        <f>IF(B7="","&lt;&lt;&lt; Enter Information in Part II","")</f>
        <v>&lt;&lt;&lt; Enter Information in Part II</v>
      </c>
      <c r="P7" s="146"/>
      <c r="Q7" s="48"/>
      <c r="R7" s="48"/>
      <c r="S7" s="48"/>
      <c r="T7" s="48"/>
      <c r="U7" s="48"/>
      <c r="V7" s="48"/>
      <c r="W7" s="90"/>
    </row>
    <row r="8" spans="2:36" ht="15.4" x14ac:dyDescent="0.45">
      <c r="B8" s="80"/>
      <c r="C8" s="37"/>
      <c r="D8" s="128"/>
      <c r="E8" s="6"/>
      <c r="F8" s="6"/>
      <c r="G8"/>
      <c r="H8"/>
      <c r="I8"/>
      <c r="J8"/>
      <c r="K8" s="82"/>
      <c r="P8" s="146"/>
      <c r="Q8" s="48"/>
      <c r="R8" s="48"/>
      <c r="S8" s="48"/>
      <c r="T8" s="48"/>
      <c r="U8" s="48"/>
      <c r="V8" s="48"/>
      <c r="W8" s="90"/>
    </row>
    <row r="9" spans="2:36" ht="15.4" x14ac:dyDescent="0.45">
      <c r="B9" s="80"/>
      <c r="C9" s="37"/>
      <c r="D9" s="61" t="s">
        <v>30</v>
      </c>
      <c r="E9" s="6"/>
      <c r="F9" s="6"/>
      <c r="G9" s="334" t="str">
        <f>IF('Part III'!G25="","Auto-Filled",'Part III'!G25)</f>
        <v>CPEC</v>
      </c>
      <c r="H9"/>
      <c r="I9"/>
      <c r="J9"/>
      <c r="K9" s="82"/>
      <c r="L9" s="35" t="str">
        <f>IF(G9="Auto-Filled","&lt;&lt;&lt; Enter Information in Part III","")</f>
        <v/>
      </c>
      <c r="P9" s="146"/>
      <c r="Q9" s="525" t="s">
        <v>185</v>
      </c>
      <c r="R9" s="525"/>
      <c r="S9" s="525"/>
      <c r="T9" s="525"/>
      <c r="U9" s="525"/>
      <c r="V9" s="525"/>
      <c r="W9" s="90"/>
      <c r="Z9" s="339" t="s">
        <v>186</v>
      </c>
      <c r="AA9" s="339">
        <f>YEAR(EvalCOD1)</f>
        <v>2030</v>
      </c>
      <c r="AB9" s="339"/>
      <c r="AC9" s="339"/>
    </row>
    <row r="10" spans="2:36" ht="15.4" x14ac:dyDescent="0.45">
      <c r="B10" s="80"/>
      <c r="C10" s="37"/>
      <c r="D10" s="5"/>
      <c r="E10" s="6"/>
      <c r="F10" s="6"/>
      <c r="G10"/>
      <c r="H10"/>
      <c r="I10"/>
      <c r="J10"/>
      <c r="K10" s="82"/>
      <c r="P10" s="146"/>
      <c r="Q10" s="48"/>
      <c r="R10" s="48"/>
      <c r="S10" s="48"/>
      <c r="T10" s="48"/>
      <c r="U10" s="48"/>
      <c r="V10" s="48"/>
      <c r="W10" s="90"/>
      <c r="Z10" s="339" t="s">
        <v>187</v>
      </c>
      <c r="AA10" s="339">
        <f>MONTH(EvalCOD1)</f>
        <v>1</v>
      </c>
      <c r="AB10" s="339"/>
      <c r="AC10" s="339"/>
    </row>
    <row r="11" spans="2:36" ht="61.5" x14ac:dyDescent="0.45">
      <c r="B11" s="80"/>
      <c r="C11" s="37"/>
      <c r="D11" s="61" t="s">
        <v>188</v>
      </c>
      <c r="E11" s="6"/>
      <c r="F11" s="6"/>
      <c r="G11" s="141">
        <v>0</v>
      </c>
      <c r="H11" s="33" t="s">
        <v>189</v>
      </c>
      <c r="I11"/>
      <c r="J11"/>
      <c r="K11" s="82"/>
      <c r="L11" s="35" t="str">
        <f>IF(G11="","&lt;&lt;&lt; Required Information","")</f>
        <v/>
      </c>
      <c r="P11" s="146"/>
      <c r="Q11" s="132" t="s">
        <v>190</v>
      </c>
      <c r="R11" s="132" t="s">
        <v>191</v>
      </c>
      <c r="S11" s="132" t="s">
        <v>192</v>
      </c>
      <c r="T11" s="135" t="s">
        <v>193</v>
      </c>
      <c r="U11" s="365" t="s">
        <v>194</v>
      </c>
      <c r="V11" s="365" t="s">
        <v>195</v>
      </c>
      <c r="W11" s="90"/>
      <c r="Z11" s="339" t="s">
        <v>196</v>
      </c>
      <c r="AA11" s="339" t="s">
        <v>197</v>
      </c>
      <c r="AB11" s="339" t="s">
        <v>198</v>
      </c>
      <c r="AC11" s="339" t="s">
        <v>199</v>
      </c>
    </row>
    <row r="12" spans="2:36" ht="15.4" x14ac:dyDescent="0.45">
      <c r="B12" s="80"/>
      <c r="C12" s="129"/>
      <c r="D12" s="128"/>
      <c r="E12" s="130"/>
      <c r="F12" s="130"/>
      <c r="G12" s="130"/>
      <c r="H12" s="130"/>
      <c r="I12" s="130"/>
      <c r="J12" s="130"/>
      <c r="K12" s="82"/>
      <c r="P12" s="146"/>
      <c r="Q12" s="137">
        <v>1</v>
      </c>
      <c r="R12" s="363">
        <f t="shared" ref="R12:R41" si="0">IF(ISBLANK(EstCOD),2025+Q12,YEAR(EstCOD)+Q12-1)</f>
        <v>2029</v>
      </c>
      <c r="S12" s="364">
        <f>IFERROR(VLOOKUP(R12,Tables!$B$22:$C$57,2,FALSE),45)</f>
        <v>65</v>
      </c>
      <c r="T12" s="364">
        <f t="shared" ref="T12:T41" si="1">F16</f>
        <v>0</v>
      </c>
      <c r="U12" s="151" t="str">
        <f>IF(G$9="CPEC",IF(S12=0,IF(F16&gt;0,"FAIL",IF(F16*1.0225&gt;S12,"FAIL","PASS")),IF(F16*1.0225&gt;S12,"FAIL","PASS")),"PASS")</f>
        <v>PASS</v>
      </c>
      <c r="V12" s="151" t="str">
        <f t="shared" ref="V12:V41" si="2">IF(T12=0,"PASS",IF(Q12&lt;3,"PASS",IF(ROUND(T12,2)=ROUND(T11*T11/T10,2),"PASS",IF(OR(R12=2033,R12=2034),"PASS","FAIL"))))</f>
        <v>PASS</v>
      </c>
      <c r="W12" s="90"/>
      <c r="X12" s="122" t="str">
        <f>IF(V12="FAIL", "Check the statement in L18","")</f>
        <v/>
      </c>
      <c r="Z12" s="339">
        <v>0</v>
      </c>
      <c r="AA12" s="339">
        <f>SUMIF('Part V'!$D$52:$O$52,"&gt;="&amp;'Part VI'!$AA$10,'Part V'!D54:O54)</f>
        <v>1687203.2623762498</v>
      </c>
      <c r="AB12" s="340">
        <f>AA12*T12/AA12</f>
        <v>0</v>
      </c>
      <c r="AC12" s="339">
        <f>AA9</f>
        <v>2030</v>
      </c>
    </row>
    <row r="13" spans="2:36" ht="15.4" x14ac:dyDescent="0.45">
      <c r="B13" s="80"/>
      <c r="C13" s="129"/>
      <c r="D13" s="128"/>
      <c r="E13" s="130"/>
      <c r="F13" s="130"/>
      <c r="G13" s="130"/>
      <c r="H13" s="130"/>
      <c r="I13" s="130"/>
      <c r="J13" s="130"/>
      <c r="K13" s="82"/>
      <c r="P13" s="146"/>
      <c r="Q13" s="137">
        <v>2</v>
      </c>
      <c r="R13" s="363">
        <f t="shared" si="0"/>
        <v>2030</v>
      </c>
      <c r="S13" s="364">
        <f>IFERROR(VLOOKUP(R13,Tables!$B$22:$C$57,2,FALSE),45)</f>
        <v>65</v>
      </c>
      <c r="T13" s="364">
        <f t="shared" si="1"/>
        <v>0</v>
      </c>
      <c r="U13" s="151" t="str">
        <f t="shared" ref="U13:U41" si="3">IF(G$9="CPEC",IF(S13=0,IF(F17&gt;0,"FAIL",IF(F17*1.0225&gt;S13,"FAIL","PASS")),IF(F17*1.0225&gt;S13,"FAIL","PASS")),"PASS")</f>
        <v>PASS</v>
      </c>
      <c r="V13" s="151" t="str">
        <f t="shared" si="2"/>
        <v>PASS</v>
      </c>
      <c r="W13" s="90"/>
      <c r="X13" s="122" t="str">
        <f t="shared" ref="X13:X41" si="4">IF(V13="FAIL", "Check the statement in L18","")</f>
        <v/>
      </c>
      <c r="Z13" s="339">
        <f>SUMIF('Part V'!$D$52:$O$52,"&lt;"&amp;'Part VI'!$AA$10,'Part V'!D55:O55)</f>
        <v>0</v>
      </c>
      <c r="AA13" s="339">
        <f>SUMIF('Part V'!$D$52:$O$52,"&gt;="&amp;'Part VI'!$AA$10,'Part V'!D55:O55)</f>
        <v>1687203.2623762498</v>
      </c>
      <c r="AB13" s="340">
        <f t="shared" ref="AB13:AB41" si="5">(AA13*T13+Z13*T12)/(Z13+AA13)</f>
        <v>0</v>
      </c>
      <c r="AC13" s="339">
        <f t="shared" ref="AC13:AC41" si="6">AC12+1</f>
        <v>2031</v>
      </c>
    </row>
    <row r="14" spans="2:36" ht="31.5" customHeight="1" x14ac:dyDescent="0.45">
      <c r="B14" s="80"/>
      <c r="C14" s="37"/>
      <c r="D14" s="128"/>
      <c r="E14" s="131"/>
      <c r="F14" s="529" t="s">
        <v>200</v>
      </c>
      <c r="G14" s="529"/>
      <c r="H14" s="133"/>
      <c r="I14" s="48"/>
      <c r="J14" s="134"/>
      <c r="K14" s="82"/>
      <c r="L14" s="35" t="str">
        <f>IF(COUNT(F16:G45)&lt;G11,"&lt;&lt;&lt; Required Information","")</f>
        <v/>
      </c>
      <c r="P14" s="146"/>
      <c r="Q14" s="137">
        <v>3</v>
      </c>
      <c r="R14" s="363">
        <f t="shared" si="0"/>
        <v>2031</v>
      </c>
      <c r="S14" s="364">
        <f>IFERROR(VLOOKUP(R14,Tables!$B$22:$C$57,2,FALSE),45)</f>
        <v>65</v>
      </c>
      <c r="T14" s="364">
        <f t="shared" si="1"/>
        <v>0</v>
      </c>
      <c r="U14" s="151" t="str">
        <f t="shared" si="3"/>
        <v>PASS</v>
      </c>
      <c r="V14" s="151" t="str">
        <f t="shared" si="2"/>
        <v>PASS</v>
      </c>
      <c r="W14" s="90"/>
      <c r="X14" s="122" t="str">
        <f t="shared" si="4"/>
        <v/>
      </c>
      <c r="Y14" s="73"/>
      <c r="Z14" s="339">
        <f>SUMIF('Part V'!$D$52:$O$52,"&lt;"&amp;'Part VI'!$AA$10,'Part V'!D56:O56)</f>
        <v>0</v>
      </c>
      <c r="AA14" s="339">
        <f>SUMIF('Part V'!$D$52:$O$52,"&gt;="&amp;'Part VI'!$AA$10,'Part V'!D56:O56)</f>
        <v>1687203.2623762498</v>
      </c>
      <c r="AB14" s="340">
        <f t="shared" si="5"/>
        <v>0</v>
      </c>
      <c r="AC14" s="339">
        <f t="shared" si="6"/>
        <v>2032</v>
      </c>
      <c r="AD14" s="73"/>
      <c r="AE14" s="73"/>
      <c r="AF14" s="73"/>
      <c r="AG14" s="73"/>
      <c r="AH14" s="73"/>
      <c r="AI14" s="73"/>
      <c r="AJ14" s="73"/>
    </row>
    <row r="15" spans="2:36" ht="47.25" customHeight="1" x14ac:dyDescent="0.45">
      <c r="B15" s="80"/>
      <c r="C15" s="37"/>
      <c r="D15" s="128"/>
      <c r="E15" s="135" t="s">
        <v>190</v>
      </c>
      <c r="F15" s="529" t="s">
        <v>201</v>
      </c>
      <c r="G15" s="529"/>
      <c r="H15" s="133"/>
      <c r="I15" s="48"/>
      <c r="J15" s="136"/>
      <c r="K15" s="82"/>
      <c r="P15" s="146"/>
      <c r="Q15" s="137">
        <v>4</v>
      </c>
      <c r="R15" s="363">
        <f t="shared" si="0"/>
        <v>2032</v>
      </c>
      <c r="S15" s="364">
        <f>IFERROR(VLOOKUP(R15,Tables!$B$22:$C$57,2,FALSE),45)</f>
        <v>65</v>
      </c>
      <c r="T15" s="364">
        <f t="shared" si="1"/>
        <v>0</v>
      </c>
      <c r="U15" s="151" t="str">
        <f t="shared" si="3"/>
        <v>PASS</v>
      </c>
      <c r="V15" s="151" t="str">
        <f t="shared" si="2"/>
        <v>PASS</v>
      </c>
      <c r="W15" s="90"/>
      <c r="X15" s="122" t="str">
        <f t="shared" si="4"/>
        <v/>
      </c>
      <c r="Y15" s="73"/>
      <c r="Z15" s="339">
        <f>SUMIF('Part V'!$D$52:$O$52,"&lt;"&amp;'Part VI'!$AA$10,'Part V'!D67:O67)</f>
        <v>0</v>
      </c>
      <c r="AA15" s="339">
        <f>SUMIF('Part V'!$D$52:$O$52,"&gt;="&amp;'Part VI'!$AA$10,'Part V'!D67:O67)</f>
        <v>1687203.2623762498</v>
      </c>
      <c r="AB15" s="340">
        <f t="shared" si="5"/>
        <v>0</v>
      </c>
      <c r="AC15" s="339">
        <f t="shared" si="6"/>
        <v>2033</v>
      </c>
      <c r="AD15" s="73"/>
      <c r="AE15" s="73"/>
      <c r="AF15" s="73"/>
      <c r="AG15" s="73"/>
      <c r="AH15" s="73"/>
      <c r="AI15" s="73"/>
      <c r="AJ15" s="73"/>
    </row>
    <row r="16" spans="2:36" ht="17.25" customHeight="1" x14ac:dyDescent="0.45">
      <c r="B16" s="80"/>
      <c r="C16" s="37"/>
      <c r="D16" s="128"/>
      <c r="E16" s="166">
        <v>1</v>
      </c>
      <c r="F16" s="521"/>
      <c r="G16" s="521"/>
      <c r="H16" s="138"/>
      <c r="I16" s="48"/>
      <c r="J16" s="139"/>
      <c r="K16" s="82"/>
      <c r="L16" s="526" t="str">
        <f>B$3 &amp; " - Section 2.2.1.3.(a) check"</f>
        <v>Part VI (a)  - Section 2.2.1.3.(a) check</v>
      </c>
      <c r="M16" s="527"/>
      <c r="N16" s="527"/>
      <c r="O16" s="528"/>
      <c r="P16" s="146"/>
      <c r="Q16" s="137">
        <v>5</v>
      </c>
      <c r="R16" s="363">
        <f t="shared" si="0"/>
        <v>2033</v>
      </c>
      <c r="S16" s="364">
        <f>IFERROR(VLOOKUP(R16,Tables!$B$22:$C$57,2,FALSE),45)</f>
        <v>45</v>
      </c>
      <c r="T16" s="364">
        <f t="shared" si="1"/>
        <v>0</v>
      </c>
      <c r="U16" s="151" t="str">
        <f t="shared" si="3"/>
        <v>PASS</v>
      </c>
      <c r="V16" s="151" t="str">
        <f t="shared" si="2"/>
        <v>PASS</v>
      </c>
      <c r="W16" s="90"/>
      <c r="X16" s="122" t="str">
        <f t="shared" si="4"/>
        <v/>
      </c>
      <c r="Y16" s="73"/>
      <c r="Z16" s="339">
        <f>SUMIF('Part V'!$D$52:$O$52,"&lt;"&amp;'Part VI'!$AA$10,'Part V'!D68:O68)</f>
        <v>0</v>
      </c>
      <c r="AA16" s="339">
        <f>SUMIF('Part V'!$D$52:$O$52,"&gt;="&amp;'Part VI'!$AA$10,'Part V'!D68:O68)</f>
        <v>1687203.2623762498</v>
      </c>
      <c r="AB16" s="340">
        <f t="shared" si="5"/>
        <v>0</v>
      </c>
      <c r="AC16" s="339">
        <f t="shared" si="6"/>
        <v>2034</v>
      </c>
      <c r="AD16" s="73"/>
      <c r="AE16" s="73"/>
      <c r="AF16" s="73"/>
      <c r="AG16" s="73"/>
      <c r="AH16" s="73"/>
      <c r="AI16" s="73"/>
      <c r="AJ16" s="73"/>
    </row>
    <row r="17" spans="2:36" ht="16.5" customHeight="1" x14ac:dyDescent="0.45">
      <c r="B17" s="80"/>
      <c r="C17" s="37"/>
      <c r="D17" s="128"/>
      <c r="E17" s="137">
        <v>2</v>
      </c>
      <c r="F17" s="521"/>
      <c r="G17" s="521"/>
      <c r="H17" s="138"/>
      <c r="I17" s="48"/>
      <c r="J17" s="139"/>
      <c r="K17" s="82"/>
      <c r="L17" s="526"/>
      <c r="M17" s="527"/>
      <c r="N17" s="527"/>
      <c r="O17" s="528"/>
      <c r="P17" s="146"/>
      <c r="Q17" s="137">
        <v>6</v>
      </c>
      <c r="R17" s="363">
        <f t="shared" si="0"/>
        <v>2034</v>
      </c>
      <c r="S17" s="364">
        <f>IFERROR(VLOOKUP(R17,Tables!$B$22:$C$57,2,FALSE),45)</f>
        <v>45</v>
      </c>
      <c r="T17" s="364">
        <f t="shared" si="1"/>
        <v>0</v>
      </c>
      <c r="U17" s="151" t="str">
        <f t="shared" si="3"/>
        <v>PASS</v>
      </c>
      <c r="V17" s="151" t="str">
        <f t="shared" si="2"/>
        <v>PASS</v>
      </c>
      <c r="W17" s="90"/>
      <c r="X17" s="122" t="str">
        <f t="shared" si="4"/>
        <v/>
      </c>
      <c r="Y17" s="73"/>
      <c r="Z17" s="339">
        <f>SUMIF('Part V'!$D$52:$O$52,"&lt;"&amp;'Part VI'!$AA$10,'Part V'!D69:O69)</f>
        <v>0</v>
      </c>
      <c r="AA17" s="339">
        <f>SUMIF('Part V'!$D$52:$O$52,"&gt;="&amp;'Part VI'!$AA$10,'Part V'!D69:O69)</f>
        <v>1687203.2623762498</v>
      </c>
      <c r="AB17" s="340">
        <f t="shared" si="5"/>
        <v>0</v>
      </c>
      <c r="AC17" s="339">
        <f t="shared" si="6"/>
        <v>2035</v>
      </c>
      <c r="AD17" s="73"/>
      <c r="AE17" s="73"/>
      <c r="AF17" s="73"/>
      <c r="AG17" s="73"/>
      <c r="AH17" s="73"/>
      <c r="AI17" s="73"/>
      <c r="AJ17" s="73"/>
    </row>
    <row r="18" spans="2:36" ht="15.75" customHeight="1" x14ac:dyDescent="0.45">
      <c r="B18" s="80"/>
      <c r="C18" s="37"/>
      <c r="D18" s="128"/>
      <c r="E18" s="137">
        <v>3</v>
      </c>
      <c r="F18" s="521"/>
      <c r="G18" s="521"/>
      <c r="H18" s="138"/>
      <c r="I18" s="48"/>
      <c r="J18" s="139"/>
      <c r="K18" s="82"/>
      <c r="L18" s="533" t="s">
        <v>202</v>
      </c>
      <c r="M18" s="534"/>
      <c r="N18" s="534"/>
      <c r="O18" s="535"/>
      <c r="P18" s="48"/>
      <c r="Q18" s="137">
        <v>7</v>
      </c>
      <c r="R18" s="363">
        <f t="shared" si="0"/>
        <v>2035</v>
      </c>
      <c r="S18" s="364">
        <f>IFERROR(VLOOKUP(R18,Tables!$B$22:$C$57,2,FALSE),45)</f>
        <v>45</v>
      </c>
      <c r="T18" s="364">
        <f t="shared" si="1"/>
        <v>0</v>
      </c>
      <c r="U18" s="151" t="str">
        <f t="shared" si="3"/>
        <v>PASS</v>
      </c>
      <c r="V18" s="151" t="str">
        <f t="shared" si="2"/>
        <v>PASS</v>
      </c>
      <c r="W18" s="90"/>
      <c r="X18" s="122" t="str">
        <f t="shared" si="4"/>
        <v/>
      </c>
      <c r="Y18" s="73"/>
      <c r="Z18" s="339">
        <f>SUMIF('Part V'!$D$52:$O$52,"&lt;"&amp;'Part VI'!$AA$10,'Part V'!D70:O70)</f>
        <v>0</v>
      </c>
      <c r="AA18" s="339">
        <f>SUMIF('Part V'!$D$52:$O$52,"&gt;="&amp;'Part VI'!$AA$10,'Part V'!D70:O70)</f>
        <v>1687203.2623762498</v>
      </c>
      <c r="AB18" s="340">
        <f t="shared" si="5"/>
        <v>0</v>
      </c>
      <c r="AC18" s="339">
        <f t="shared" si="6"/>
        <v>2036</v>
      </c>
      <c r="AD18" s="73"/>
      <c r="AE18" s="73"/>
      <c r="AF18" s="73"/>
      <c r="AG18" s="73"/>
      <c r="AH18" s="73"/>
      <c r="AI18" s="73"/>
      <c r="AJ18" s="73"/>
    </row>
    <row r="19" spans="2:36" ht="15.4" x14ac:dyDescent="0.45">
      <c r="B19" s="80"/>
      <c r="C19" s="37"/>
      <c r="D19" s="128"/>
      <c r="E19" s="137">
        <v>4</v>
      </c>
      <c r="F19" s="521"/>
      <c r="G19" s="521"/>
      <c r="H19" s="138"/>
      <c r="I19" s="48"/>
      <c r="J19" s="139"/>
      <c r="K19" s="82"/>
      <c r="L19" s="533"/>
      <c r="M19" s="534"/>
      <c r="N19" s="534"/>
      <c r="O19" s="535"/>
      <c r="P19" s="146"/>
      <c r="Q19" s="137">
        <v>8</v>
      </c>
      <c r="R19" s="363">
        <f t="shared" si="0"/>
        <v>2036</v>
      </c>
      <c r="S19" s="364">
        <f>IFERROR(VLOOKUP(R19,Tables!$B$22:$C$57,2,FALSE),45)</f>
        <v>45</v>
      </c>
      <c r="T19" s="364">
        <f t="shared" si="1"/>
        <v>0</v>
      </c>
      <c r="U19" s="151" t="str">
        <f t="shared" si="3"/>
        <v>PASS</v>
      </c>
      <c r="V19" s="151" t="str">
        <f t="shared" si="2"/>
        <v>PASS</v>
      </c>
      <c r="W19" s="90"/>
      <c r="X19" s="122" t="str">
        <f t="shared" si="4"/>
        <v/>
      </c>
      <c r="Y19" s="73"/>
      <c r="Z19" s="339">
        <f>SUMIF('Part V'!$D$52:$O$52,"&lt;"&amp;'Part VI'!$AA$10,'Part V'!D71:O71)</f>
        <v>0</v>
      </c>
      <c r="AA19" s="339">
        <f>SUMIF('Part V'!$D$52:$O$52,"&gt;="&amp;'Part VI'!$AA$10,'Part V'!D71:O71)</f>
        <v>1687203.2623762498</v>
      </c>
      <c r="AB19" s="340">
        <f t="shared" si="5"/>
        <v>0</v>
      </c>
      <c r="AC19" s="339">
        <f t="shared" si="6"/>
        <v>2037</v>
      </c>
      <c r="AD19" s="73"/>
      <c r="AE19" s="73"/>
      <c r="AF19" s="73"/>
      <c r="AG19" s="73"/>
      <c r="AH19" s="73"/>
      <c r="AI19" s="73"/>
      <c r="AJ19" s="73"/>
    </row>
    <row r="20" spans="2:36" ht="15.4" x14ac:dyDescent="0.45">
      <c r="B20" s="80"/>
      <c r="C20" s="37"/>
      <c r="D20" s="128"/>
      <c r="E20" s="137">
        <v>5</v>
      </c>
      <c r="F20" s="521"/>
      <c r="G20" s="521"/>
      <c r="H20" s="138"/>
      <c r="I20" s="48"/>
      <c r="J20" s="139"/>
      <c r="K20" s="82"/>
      <c r="L20" s="533"/>
      <c r="M20" s="534"/>
      <c r="N20" s="534"/>
      <c r="O20" s="535"/>
      <c r="P20" s="146"/>
      <c r="Q20" s="137">
        <v>9</v>
      </c>
      <c r="R20" s="363">
        <f t="shared" si="0"/>
        <v>2037</v>
      </c>
      <c r="S20" s="364">
        <f>IFERROR(VLOOKUP(R20,Tables!$B$22:$C$57,2,FALSE),45)</f>
        <v>45</v>
      </c>
      <c r="T20" s="364">
        <f t="shared" si="1"/>
        <v>0</v>
      </c>
      <c r="U20" s="151" t="str">
        <f t="shared" si="3"/>
        <v>PASS</v>
      </c>
      <c r="V20" s="151" t="str">
        <f t="shared" si="2"/>
        <v>PASS</v>
      </c>
      <c r="W20" s="90"/>
      <c r="X20" s="122" t="str">
        <f t="shared" si="4"/>
        <v/>
      </c>
      <c r="Y20" s="73"/>
      <c r="Z20" s="339">
        <f>SUMIF('Part V'!$D$52:$O$52,"&lt;"&amp;'Part VI'!$AA$10,'Part V'!D72:O72)</f>
        <v>0</v>
      </c>
      <c r="AA20" s="339">
        <f>SUMIF('Part V'!$D$52:$O$52,"&gt;="&amp;'Part VI'!$AA$10,'Part V'!D72:O72)</f>
        <v>1687203.2623762498</v>
      </c>
      <c r="AB20" s="340">
        <f t="shared" si="5"/>
        <v>0</v>
      </c>
      <c r="AC20" s="339">
        <f t="shared" si="6"/>
        <v>2038</v>
      </c>
      <c r="AD20" s="73"/>
      <c r="AE20" s="73"/>
      <c r="AF20" s="73"/>
      <c r="AG20" s="73"/>
      <c r="AH20" s="73"/>
      <c r="AI20" s="73"/>
      <c r="AJ20" s="73"/>
    </row>
    <row r="21" spans="2:36" ht="15.75" customHeight="1" x14ac:dyDescent="0.45">
      <c r="B21" s="80"/>
      <c r="C21" s="37"/>
      <c r="D21" s="128"/>
      <c r="E21" s="137">
        <v>6</v>
      </c>
      <c r="F21" s="521"/>
      <c r="G21" s="521"/>
      <c r="H21" s="138"/>
      <c r="I21" s="48"/>
      <c r="J21" s="139"/>
      <c r="K21" s="82"/>
      <c r="L21" s="533"/>
      <c r="M21" s="534"/>
      <c r="N21" s="534"/>
      <c r="O21" s="535"/>
      <c r="P21" s="146"/>
      <c r="Q21" s="137">
        <v>10</v>
      </c>
      <c r="R21" s="363">
        <f t="shared" si="0"/>
        <v>2038</v>
      </c>
      <c r="S21" s="364">
        <f>IFERROR(VLOOKUP(R21,Tables!$B$22:$C$57,2,FALSE),45)</f>
        <v>45</v>
      </c>
      <c r="T21" s="364">
        <f t="shared" si="1"/>
        <v>0</v>
      </c>
      <c r="U21" s="151" t="str">
        <f t="shared" si="3"/>
        <v>PASS</v>
      </c>
      <c r="V21" s="151" t="str">
        <f t="shared" si="2"/>
        <v>PASS</v>
      </c>
      <c r="W21" s="90"/>
      <c r="X21" s="122" t="str">
        <f t="shared" si="4"/>
        <v/>
      </c>
      <c r="Y21" s="73"/>
      <c r="Z21" s="339">
        <f>SUMIF('Part V'!$D$52:$O$52,"&lt;"&amp;'Part VI'!$AA$10,'Part V'!D73:O73)</f>
        <v>0</v>
      </c>
      <c r="AA21" s="339">
        <f>SUMIF('Part V'!$D$52:$O$52,"&gt;="&amp;'Part VI'!$AA$10,'Part V'!D73:O73)</f>
        <v>1687203.2623762498</v>
      </c>
      <c r="AB21" s="340">
        <f t="shared" si="5"/>
        <v>0</v>
      </c>
      <c r="AC21" s="339">
        <f t="shared" si="6"/>
        <v>2039</v>
      </c>
      <c r="AD21" s="73"/>
      <c r="AE21" s="73"/>
      <c r="AF21" s="73"/>
      <c r="AG21" s="73"/>
      <c r="AH21" s="73"/>
      <c r="AI21" s="73"/>
      <c r="AJ21" s="73"/>
    </row>
    <row r="22" spans="2:36" ht="15.4" x14ac:dyDescent="0.45">
      <c r="B22" s="80"/>
      <c r="C22" s="37"/>
      <c r="D22" s="128"/>
      <c r="E22" s="137">
        <v>7</v>
      </c>
      <c r="F22" s="521"/>
      <c r="G22" s="521"/>
      <c r="H22" s="138"/>
      <c r="I22" s="48"/>
      <c r="J22" s="139"/>
      <c r="K22" s="37"/>
      <c r="L22" s="533"/>
      <c r="M22" s="534"/>
      <c r="N22" s="534"/>
      <c r="O22" s="535"/>
      <c r="P22" s="146"/>
      <c r="Q22" s="137">
        <v>11</v>
      </c>
      <c r="R22" s="363">
        <f t="shared" si="0"/>
        <v>2039</v>
      </c>
      <c r="S22" s="364">
        <f>IFERROR(VLOOKUP(R22,Tables!$B$22:$C$57,2,FALSE),45)</f>
        <v>45</v>
      </c>
      <c r="T22" s="364">
        <f t="shared" si="1"/>
        <v>0</v>
      </c>
      <c r="U22" s="151" t="str">
        <f t="shared" si="3"/>
        <v>PASS</v>
      </c>
      <c r="V22" s="151" t="str">
        <f t="shared" si="2"/>
        <v>PASS</v>
      </c>
      <c r="W22" s="90"/>
      <c r="X22" s="122" t="str">
        <f t="shared" si="4"/>
        <v/>
      </c>
      <c r="Y22" s="73"/>
      <c r="Z22" s="339">
        <f>SUMIF('Part V'!$D$52:$O$52,"&lt;"&amp;'Part VI'!$AA$10,'Part V'!D74:O74)</f>
        <v>0</v>
      </c>
      <c r="AA22" s="339">
        <f>SUMIF('Part V'!$D$52:$O$52,"&gt;="&amp;'Part VI'!$AA$10,'Part V'!D74:O74)</f>
        <v>0</v>
      </c>
      <c r="AB22" s="340" t="e">
        <f t="shared" si="5"/>
        <v>#DIV/0!</v>
      </c>
      <c r="AC22" s="339">
        <f t="shared" si="6"/>
        <v>2040</v>
      </c>
      <c r="AD22" s="73"/>
      <c r="AE22" s="73"/>
      <c r="AF22" s="73"/>
      <c r="AG22" s="73"/>
      <c r="AH22" s="73"/>
      <c r="AI22" s="73"/>
      <c r="AJ22" s="73"/>
    </row>
    <row r="23" spans="2:36" ht="15.4" x14ac:dyDescent="0.45">
      <c r="B23" s="80"/>
      <c r="C23" s="37"/>
      <c r="D23" s="128"/>
      <c r="E23" s="137">
        <v>8</v>
      </c>
      <c r="F23" s="521"/>
      <c r="G23" s="521"/>
      <c r="H23" s="138"/>
      <c r="I23" s="48"/>
      <c r="J23" s="139"/>
      <c r="K23" s="82"/>
      <c r="L23" s="533"/>
      <c r="M23" s="534"/>
      <c r="N23" s="534"/>
      <c r="O23" s="535"/>
      <c r="P23" s="146"/>
      <c r="Q23" s="137">
        <v>12</v>
      </c>
      <c r="R23" s="363">
        <f t="shared" si="0"/>
        <v>2040</v>
      </c>
      <c r="S23" s="364">
        <f>IFERROR(VLOOKUP(R23,Tables!$B$22:$C$57,2,FALSE),45)</f>
        <v>45</v>
      </c>
      <c r="T23" s="364">
        <f t="shared" si="1"/>
        <v>0</v>
      </c>
      <c r="U23" s="151" t="str">
        <f t="shared" si="3"/>
        <v>PASS</v>
      </c>
      <c r="V23" s="151" t="str">
        <f t="shared" si="2"/>
        <v>PASS</v>
      </c>
      <c r="W23" s="90"/>
      <c r="X23" s="122" t="str">
        <f t="shared" si="4"/>
        <v/>
      </c>
      <c r="Y23" s="73"/>
      <c r="Z23" s="339">
        <f>SUMIF('Part V'!$D$52:$O$52,"&lt;"&amp;'Part VI'!$AA$10,'Part V'!D75:O75)</f>
        <v>0</v>
      </c>
      <c r="AA23" s="339">
        <f>SUMIF('Part V'!$D$52:$O$52,"&gt;="&amp;'Part VI'!$AA$10,'Part V'!D75:O75)</f>
        <v>0</v>
      </c>
      <c r="AB23" s="340" t="e">
        <f t="shared" si="5"/>
        <v>#DIV/0!</v>
      </c>
      <c r="AC23" s="339">
        <f t="shared" si="6"/>
        <v>2041</v>
      </c>
      <c r="AD23" s="73"/>
      <c r="AE23" s="73"/>
      <c r="AF23" s="73"/>
      <c r="AG23" s="73"/>
      <c r="AH23" s="73"/>
      <c r="AI23" s="73"/>
      <c r="AJ23" s="73"/>
    </row>
    <row r="24" spans="2:36" ht="15.4" x14ac:dyDescent="0.45">
      <c r="B24" s="80"/>
      <c r="C24" s="37"/>
      <c r="D24" s="128"/>
      <c r="E24" s="137">
        <v>9</v>
      </c>
      <c r="F24" s="521"/>
      <c r="G24" s="521"/>
      <c r="H24" s="138"/>
      <c r="I24" s="48"/>
      <c r="J24" s="139"/>
      <c r="K24" s="82"/>
      <c r="L24" s="536" t="str">
        <f>IF(COUNTIF(V12:V41,"Fail")&gt;0,"Fail","Pass")</f>
        <v>Pass</v>
      </c>
      <c r="M24" s="536"/>
      <c r="N24" s="536"/>
      <c r="O24" s="536"/>
      <c r="P24" s="146"/>
      <c r="Q24" s="137">
        <v>13</v>
      </c>
      <c r="R24" s="363">
        <f t="shared" si="0"/>
        <v>2041</v>
      </c>
      <c r="S24" s="364">
        <f>IFERROR(VLOOKUP(R24,Tables!$B$22:$C$57,2,FALSE),45)</f>
        <v>45</v>
      </c>
      <c r="T24" s="364">
        <f t="shared" si="1"/>
        <v>0</v>
      </c>
      <c r="U24" s="151" t="str">
        <f t="shared" si="3"/>
        <v>PASS</v>
      </c>
      <c r="V24" s="151" t="str">
        <f t="shared" si="2"/>
        <v>PASS</v>
      </c>
      <c r="W24" s="90"/>
      <c r="X24" s="122" t="str">
        <f t="shared" si="4"/>
        <v/>
      </c>
      <c r="Y24" s="73"/>
      <c r="Z24" s="339">
        <f>SUMIF('Part V'!$D$52:$O$52,"&lt;"&amp;'Part VI'!$AA$10,'Part V'!D76:O76)</f>
        <v>0</v>
      </c>
      <c r="AA24" s="339">
        <f>SUMIF('Part V'!$D$52:$O$52,"&gt;="&amp;'Part VI'!$AA$10,'Part V'!D76:O76)</f>
        <v>0</v>
      </c>
      <c r="AB24" s="340" t="e">
        <f t="shared" si="5"/>
        <v>#DIV/0!</v>
      </c>
      <c r="AC24" s="339">
        <f t="shared" si="6"/>
        <v>2042</v>
      </c>
      <c r="AD24" s="73"/>
      <c r="AE24" s="73"/>
      <c r="AF24" s="73"/>
      <c r="AG24" s="73"/>
      <c r="AH24" s="73"/>
      <c r="AI24" s="73"/>
      <c r="AJ24" s="73"/>
    </row>
    <row r="25" spans="2:36" ht="15.7" customHeight="1" x14ac:dyDescent="0.45">
      <c r="B25" s="80"/>
      <c r="C25" s="37"/>
      <c r="D25" s="128"/>
      <c r="E25" s="137">
        <v>10</v>
      </c>
      <c r="F25" s="521"/>
      <c r="G25" s="521"/>
      <c r="H25" s="138"/>
      <c r="I25" s="48"/>
      <c r="J25" s="139"/>
      <c r="K25" s="82"/>
      <c r="L25" s="533" t="s">
        <v>203</v>
      </c>
      <c r="M25" s="534"/>
      <c r="N25" s="534"/>
      <c r="O25" s="535"/>
      <c r="P25" s="146"/>
      <c r="Q25" s="137">
        <v>14</v>
      </c>
      <c r="R25" s="363">
        <f t="shared" si="0"/>
        <v>2042</v>
      </c>
      <c r="S25" s="364">
        <f>IFERROR(VLOOKUP(R25,Tables!$B$22:$C$57,2,FALSE),45)</f>
        <v>45</v>
      </c>
      <c r="T25" s="364">
        <f t="shared" si="1"/>
        <v>0</v>
      </c>
      <c r="U25" s="151" t="str">
        <f t="shared" si="3"/>
        <v>PASS</v>
      </c>
      <c r="V25" s="151" t="str">
        <f t="shared" si="2"/>
        <v>PASS</v>
      </c>
      <c r="W25" s="90"/>
      <c r="X25" s="122" t="str">
        <f t="shared" si="4"/>
        <v/>
      </c>
      <c r="Y25" s="73"/>
      <c r="Z25" s="339">
        <f>SUMIF('Part V'!$D$52:$O$52,"&lt;"&amp;'Part VI'!$AA$10,'Part V'!D77:O77)</f>
        <v>0</v>
      </c>
      <c r="AA25" s="339">
        <f>SUMIF('Part V'!$D$52:$O$52,"&gt;="&amp;'Part VI'!$AA$10,'Part V'!D77:O77)</f>
        <v>0</v>
      </c>
      <c r="AB25" s="340" t="e">
        <f t="shared" si="5"/>
        <v>#DIV/0!</v>
      </c>
      <c r="AC25" s="339">
        <f t="shared" si="6"/>
        <v>2043</v>
      </c>
      <c r="AD25" s="73"/>
      <c r="AE25" s="73"/>
      <c r="AF25" s="73"/>
      <c r="AG25" s="73"/>
      <c r="AH25" s="73"/>
      <c r="AI25" s="73"/>
      <c r="AJ25" s="73"/>
    </row>
    <row r="26" spans="2:36" ht="15.75" customHeight="1" x14ac:dyDescent="0.45">
      <c r="B26" s="80"/>
      <c r="C26" s="37"/>
      <c r="D26" s="128"/>
      <c r="E26" s="137">
        <v>11</v>
      </c>
      <c r="F26" s="521"/>
      <c r="G26" s="521"/>
      <c r="H26" s="138"/>
      <c r="I26" s="48"/>
      <c r="J26" s="139"/>
      <c r="K26" s="82"/>
      <c r="L26" s="533"/>
      <c r="M26" s="534"/>
      <c r="N26" s="534"/>
      <c r="O26" s="535"/>
      <c r="P26" s="146"/>
      <c r="Q26" s="137">
        <v>15</v>
      </c>
      <c r="R26" s="363">
        <f t="shared" si="0"/>
        <v>2043</v>
      </c>
      <c r="S26" s="364">
        <f>IFERROR(VLOOKUP(R26,Tables!$B$22:$C$57,2,FALSE),45)</f>
        <v>45</v>
      </c>
      <c r="T26" s="364">
        <f t="shared" si="1"/>
        <v>0</v>
      </c>
      <c r="U26" s="151" t="str">
        <f t="shared" si="3"/>
        <v>PASS</v>
      </c>
      <c r="V26" s="151" t="str">
        <f t="shared" si="2"/>
        <v>PASS</v>
      </c>
      <c r="W26" s="90"/>
      <c r="X26" s="122" t="str">
        <f t="shared" si="4"/>
        <v/>
      </c>
      <c r="Y26" s="73"/>
      <c r="Z26" s="339">
        <f>SUMIF('Part V'!$D$52:$O$52,"&lt;"&amp;'Part VI'!$AA$10,'Part V'!D78:O78)</f>
        <v>0</v>
      </c>
      <c r="AA26" s="339">
        <f>SUMIF('Part V'!$D$52:$O$52,"&gt;="&amp;'Part VI'!$AA$10,'Part V'!D78:O78)</f>
        <v>0</v>
      </c>
      <c r="AB26" s="340" t="e">
        <f t="shared" si="5"/>
        <v>#DIV/0!</v>
      </c>
      <c r="AC26" s="339">
        <f t="shared" si="6"/>
        <v>2044</v>
      </c>
      <c r="AD26" s="73"/>
      <c r="AE26" s="73"/>
      <c r="AF26" s="73"/>
      <c r="AG26" s="73"/>
      <c r="AH26" s="73"/>
      <c r="AI26" s="73"/>
      <c r="AJ26" s="73"/>
    </row>
    <row r="27" spans="2:36" ht="15.4" x14ac:dyDescent="0.45">
      <c r="B27" s="80"/>
      <c r="C27" s="37"/>
      <c r="D27" s="128"/>
      <c r="E27" s="137">
        <v>12</v>
      </c>
      <c r="F27" s="521"/>
      <c r="G27" s="521"/>
      <c r="H27" s="138"/>
      <c r="I27" s="48"/>
      <c r="J27" s="139"/>
      <c r="K27" s="82"/>
      <c r="L27" s="533"/>
      <c r="M27" s="534"/>
      <c r="N27" s="534"/>
      <c r="O27" s="535"/>
      <c r="P27" s="146"/>
      <c r="Q27" s="137">
        <v>16</v>
      </c>
      <c r="R27" s="363">
        <f t="shared" si="0"/>
        <v>2044</v>
      </c>
      <c r="S27" s="364">
        <f>IFERROR(VLOOKUP(R27,Tables!$B$22:$C$57,2,FALSE),45)</f>
        <v>45</v>
      </c>
      <c r="T27" s="364">
        <f t="shared" si="1"/>
        <v>0</v>
      </c>
      <c r="U27" s="151" t="str">
        <f t="shared" si="3"/>
        <v>PASS</v>
      </c>
      <c r="V27" s="151" t="str">
        <f t="shared" si="2"/>
        <v>PASS</v>
      </c>
      <c r="W27" s="90"/>
      <c r="X27" s="122" t="str">
        <f t="shared" si="4"/>
        <v/>
      </c>
      <c r="Y27" s="73"/>
      <c r="Z27" s="339">
        <f>SUMIF('Part V'!$D$52:$O$52,"&lt;"&amp;'Part VI'!$AA$10,'Part V'!D79:O79)</f>
        <v>0</v>
      </c>
      <c r="AA27" s="339">
        <f>SUMIF('Part V'!$D$52:$O$52,"&gt;="&amp;'Part VI'!$AA$10,'Part V'!D79:O79)</f>
        <v>0</v>
      </c>
      <c r="AB27" s="340" t="e">
        <f t="shared" si="5"/>
        <v>#DIV/0!</v>
      </c>
      <c r="AC27" s="339">
        <f t="shared" si="6"/>
        <v>2045</v>
      </c>
      <c r="AD27" s="73"/>
      <c r="AE27" s="73"/>
      <c r="AF27" s="73"/>
      <c r="AG27" s="73"/>
      <c r="AH27" s="73"/>
      <c r="AI27" s="73"/>
      <c r="AJ27" s="73"/>
    </row>
    <row r="28" spans="2:36" ht="15.4" x14ac:dyDescent="0.45">
      <c r="B28" s="80"/>
      <c r="C28" s="37"/>
      <c r="D28" s="128"/>
      <c r="E28" s="137">
        <v>13</v>
      </c>
      <c r="F28" s="521"/>
      <c r="G28" s="521"/>
      <c r="H28" s="138"/>
      <c r="I28" s="48"/>
      <c r="J28" s="139"/>
      <c r="K28" s="82"/>
      <c r="L28" s="533"/>
      <c r="M28" s="534"/>
      <c r="N28" s="534"/>
      <c r="O28" s="535"/>
      <c r="P28" s="146"/>
      <c r="Q28" s="137">
        <v>17</v>
      </c>
      <c r="R28" s="363">
        <f t="shared" si="0"/>
        <v>2045</v>
      </c>
      <c r="S28" s="364">
        <f>IFERROR(VLOOKUP(R28,Tables!$B$22:$C$57,2,FALSE),45)</f>
        <v>45</v>
      </c>
      <c r="T28" s="364">
        <f t="shared" si="1"/>
        <v>0</v>
      </c>
      <c r="U28" s="151" t="str">
        <f t="shared" si="3"/>
        <v>PASS</v>
      </c>
      <c r="V28" s="151" t="str">
        <f t="shared" si="2"/>
        <v>PASS</v>
      </c>
      <c r="W28" s="90"/>
      <c r="X28" s="122" t="str">
        <f t="shared" si="4"/>
        <v/>
      </c>
      <c r="Y28" s="73"/>
      <c r="Z28" s="339">
        <f>SUMIF('Part V'!$D$52:$O$52,"&lt;"&amp;'Part VI'!$AA$10,'Part V'!D80:O80)</f>
        <v>0</v>
      </c>
      <c r="AA28" s="339">
        <f>SUMIF('Part V'!$D$52:$O$52,"&gt;="&amp;'Part VI'!$AA$10,'Part V'!D80:O80)</f>
        <v>0</v>
      </c>
      <c r="AB28" s="340" t="e">
        <f t="shared" si="5"/>
        <v>#DIV/0!</v>
      </c>
      <c r="AC28" s="339">
        <f t="shared" si="6"/>
        <v>2046</v>
      </c>
      <c r="AD28" s="73"/>
      <c r="AE28" s="73"/>
      <c r="AF28" s="73"/>
      <c r="AG28" s="73"/>
      <c r="AH28" s="73"/>
      <c r="AI28" s="73"/>
      <c r="AJ28" s="73"/>
    </row>
    <row r="29" spans="2:36" ht="15.75" customHeight="1" x14ac:dyDescent="0.45">
      <c r="B29" s="80"/>
      <c r="C29" s="37"/>
      <c r="D29" s="128"/>
      <c r="E29" s="137">
        <v>14</v>
      </c>
      <c r="F29" s="521"/>
      <c r="G29" s="521"/>
      <c r="H29" s="138"/>
      <c r="I29" s="48"/>
      <c r="J29" s="139"/>
      <c r="K29" s="82"/>
      <c r="L29" s="533"/>
      <c r="M29" s="534"/>
      <c r="N29" s="534"/>
      <c r="O29" s="535"/>
      <c r="P29" s="146"/>
      <c r="Q29" s="137">
        <v>18</v>
      </c>
      <c r="R29" s="363">
        <f t="shared" si="0"/>
        <v>2046</v>
      </c>
      <c r="S29" s="364">
        <f>IFERROR(VLOOKUP(R29,Tables!$B$22:$C$57,2,FALSE),45)</f>
        <v>45</v>
      </c>
      <c r="T29" s="364">
        <f t="shared" si="1"/>
        <v>0</v>
      </c>
      <c r="U29" s="151" t="str">
        <f t="shared" si="3"/>
        <v>PASS</v>
      </c>
      <c r="V29" s="151" t="str">
        <f t="shared" si="2"/>
        <v>PASS</v>
      </c>
      <c r="W29" s="90"/>
      <c r="X29" s="122" t="str">
        <f t="shared" si="4"/>
        <v/>
      </c>
      <c r="Y29" s="73"/>
      <c r="Z29" s="339">
        <f>SUMIF('Part V'!$D$52:$O$52,"&lt;"&amp;'Part VI'!$AA$10,'Part V'!D81:O81)</f>
        <v>0</v>
      </c>
      <c r="AA29" s="339">
        <f>SUMIF('Part V'!$D$52:$O$52,"&gt;="&amp;'Part VI'!$AA$10,'Part V'!D81:O81)</f>
        <v>0</v>
      </c>
      <c r="AB29" s="340" t="e">
        <f t="shared" si="5"/>
        <v>#DIV/0!</v>
      </c>
      <c r="AC29" s="339">
        <f t="shared" si="6"/>
        <v>2047</v>
      </c>
      <c r="AD29" s="73"/>
      <c r="AE29" s="73"/>
      <c r="AF29" s="73"/>
      <c r="AG29" s="73"/>
      <c r="AH29" s="73"/>
      <c r="AI29" s="73"/>
      <c r="AJ29" s="73"/>
    </row>
    <row r="30" spans="2:36" ht="15.4" x14ac:dyDescent="0.45">
      <c r="B30" s="80"/>
      <c r="C30" s="37"/>
      <c r="D30" s="128"/>
      <c r="E30" s="137">
        <v>15</v>
      </c>
      <c r="F30" s="521"/>
      <c r="G30" s="521"/>
      <c r="H30" s="138"/>
      <c r="I30" s="48"/>
      <c r="J30" s="139"/>
      <c r="K30" s="82"/>
      <c r="L30" s="533"/>
      <c r="M30" s="534"/>
      <c r="N30" s="534"/>
      <c r="O30" s="535"/>
      <c r="P30" s="146"/>
      <c r="Q30" s="137">
        <v>19</v>
      </c>
      <c r="R30" s="363">
        <f t="shared" si="0"/>
        <v>2047</v>
      </c>
      <c r="S30" s="364">
        <f>IFERROR(VLOOKUP(R30,Tables!$B$22:$C$57,2,FALSE),45)</f>
        <v>45</v>
      </c>
      <c r="T30" s="364">
        <f t="shared" si="1"/>
        <v>0</v>
      </c>
      <c r="U30" s="151" t="str">
        <f t="shared" si="3"/>
        <v>PASS</v>
      </c>
      <c r="V30" s="151" t="str">
        <f t="shared" si="2"/>
        <v>PASS</v>
      </c>
      <c r="W30" s="90"/>
      <c r="X30" s="122" t="str">
        <f t="shared" si="4"/>
        <v/>
      </c>
      <c r="Y30" s="73"/>
      <c r="Z30" s="339">
        <f>SUMIF('Part V'!$D$52:$O$52,"&lt;"&amp;'Part VI'!$AA$10,'Part V'!D82:O82)</f>
        <v>0</v>
      </c>
      <c r="AA30" s="339">
        <f>SUMIF('Part V'!$D$52:$O$52,"&gt;="&amp;'Part VI'!$AA$10,'Part V'!D82:O82)</f>
        <v>0</v>
      </c>
      <c r="AB30" s="340" t="e">
        <f t="shared" si="5"/>
        <v>#DIV/0!</v>
      </c>
      <c r="AC30" s="339">
        <f t="shared" si="6"/>
        <v>2048</v>
      </c>
      <c r="AD30" s="73"/>
      <c r="AE30" s="73"/>
      <c r="AF30" s="73"/>
      <c r="AG30" s="73"/>
      <c r="AH30" s="73"/>
      <c r="AI30" s="73"/>
      <c r="AJ30" s="73"/>
    </row>
    <row r="31" spans="2:36" ht="15.75" thickBot="1" x14ac:dyDescent="0.5">
      <c r="B31" s="80"/>
      <c r="C31" s="37"/>
      <c r="D31" s="128"/>
      <c r="E31" s="137">
        <v>16</v>
      </c>
      <c r="F31" s="521"/>
      <c r="G31" s="521"/>
      <c r="H31" s="138"/>
      <c r="I31" s="48"/>
      <c r="J31" s="139"/>
      <c r="K31" s="82"/>
      <c r="L31" s="530" t="str">
        <f>IF(COUNTIF(U12:U41,"Fail")&gt;0,"Fail","Pass")</f>
        <v>Pass</v>
      </c>
      <c r="M31" s="531"/>
      <c r="N31" s="531"/>
      <c r="O31" s="532"/>
      <c r="P31" s="146"/>
      <c r="Q31" s="137">
        <v>20</v>
      </c>
      <c r="R31" s="363">
        <f t="shared" si="0"/>
        <v>2048</v>
      </c>
      <c r="S31" s="364">
        <f>IFERROR(VLOOKUP(R31,Tables!$B$22:$C$57,2,FALSE),45)</f>
        <v>45</v>
      </c>
      <c r="T31" s="364">
        <f t="shared" si="1"/>
        <v>0</v>
      </c>
      <c r="U31" s="151" t="str">
        <f t="shared" si="3"/>
        <v>PASS</v>
      </c>
      <c r="V31" s="151" t="str">
        <f t="shared" si="2"/>
        <v>PASS</v>
      </c>
      <c r="W31" s="90"/>
      <c r="X31" s="122" t="str">
        <f t="shared" si="4"/>
        <v/>
      </c>
      <c r="Y31" s="73"/>
      <c r="Z31" s="339">
        <f>SUMIF('Part V'!$D$52:$O$52,"&lt;"&amp;'Part VI'!$AA$10,'Part V'!D83:O83)</f>
        <v>0</v>
      </c>
      <c r="AA31" s="339">
        <f>SUMIF('Part V'!$D$52:$O$52,"&gt;="&amp;'Part VI'!$AA$10,'Part V'!D83:O83)</f>
        <v>0</v>
      </c>
      <c r="AB31" s="340" t="e">
        <f t="shared" si="5"/>
        <v>#DIV/0!</v>
      </c>
      <c r="AC31" s="339">
        <f t="shared" si="6"/>
        <v>2049</v>
      </c>
      <c r="AD31" s="73"/>
      <c r="AE31" s="73"/>
      <c r="AF31" s="73"/>
      <c r="AG31" s="73"/>
      <c r="AH31" s="73"/>
      <c r="AI31" s="73"/>
      <c r="AJ31" s="73"/>
    </row>
    <row r="32" spans="2:36" ht="15.7" customHeight="1" x14ac:dyDescent="0.45">
      <c r="B32" s="80"/>
      <c r="C32" s="37"/>
      <c r="D32" s="128"/>
      <c r="E32" s="137">
        <v>17</v>
      </c>
      <c r="F32" s="521"/>
      <c r="G32" s="521"/>
      <c r="H32" s="138"/>
      <c r="I32" s="48"/>
      <c r="J32" s="139"/>
      <c r="K32" s="82"/>
      <c r="L32" s="167"/>
      <c r="M32" s="168"/>
      <c r="N32" s="168"/>
      <c r="O32" s="169"/>
      <c r="P32" s="146"/>
      <c r="Q32" s="137">
        <v>21</v>
      </c>
      <c r="R32" s="363">
        <f t="shared" si="0"/>
        <v>2049</v>
      </c>
      <c r="S32" s="364">
        <f>IFERROR(VLOOKUP(R32,Tables!$B$22:$C$57,2,FALSE),45)</f>
        <v>45</v>
      </c>
      <c r="T32" s="364">
        <f t="shared" si="1"/>
        <v>0</v>
      </c>
      <c r="U32" s="151" t="str">
        <f t="shared" si="3"/>
        <v>PASS</v>
      </c>
      <c r="V32" s="151" t="str">
        <f t="shared" si="2"/>
        <v>PASS</v>
      </c>
      <c r="W32" s="90"/>
      <c r="X32" s="122" t="str">
        <f t="shared" si="4"/>
        <v/>
      </c>
      <c r="Y32" s="73"/>
      <c r="Z32" s="339">
        <f>SUMIF('Part V'!$D$52:$O$52,"&lt;"&amp;'Part VI'!$AA$10,'Part V'!D84:O84)</f>
        <v>0</v>
      </c>
      <c r="AA32" s="339">
        <f>SUMIF('Part V'!$D$52:$O$52,"&gt;="&amp;'Part VI'!$AA$10,'Part V'!D84:O84)</f>
        <v>0</v>
      </c>
      <c r="AB32" s="340" t="e">
        <f t="shared" si="5"/>
        <v>#DIV/0!</v>
      </c>
      <c r="AC32" s="339">
        <f t="shared" si="6"/>
        <v>2050</v>
      </c>
      <c r="AD32" s="73"/>
      <c r="AE32" s="73"/>
      <c r="AF32" s="73"/>
      <c r="AG32" s="73"/>
      <c r="AH32" s="73"/>
      <c r="AI32" s="73"/>
      <c r="AJ32" s="73"/>
    </row>
    <row r="33" spans="2:36" ht="15.4" x14ac:dyDescent="0.45">
      <c r="B33" s="80"/>
      <c r="C33" s="37"/>
      <c r="D33" s="128"/>
      <c r="E33" s="137">
        <v>18</v>
      </c>
      <c r="F33" s="521"/>
      <c r="G33" s="521"/>
      <c r="H33" s="138"/>
      <c r="I33" s="48"/>
      <c r="J33" s="139"/>
      <c r="K33" s="82"/>
      <c r="P33" s="146"/>
      <c r="Q33" s="137">
        <v>22</v>
      </c>
      <c r="R33" s="363">
        <f t="shared" si="0"/>
        <v>2050</v>
      </c>
      <c r="S33" s="364">
        <f>IFERROR(VLOOKUP(R33,Tables!$B$22:$C$57,2,FALSE),45)</f>
        <v>45</v>
      </c>
      <c r="T33" s="364">
        <f t="shared" si="1"/>
        <v>0</v>
      </c>
      <c r="U33" s="151" t="str">
        <f t="shared" si="3"/>
        <v>PASS</v>
      </c>
      <c r="V33" s="151" t="str">
        <f t="shared" si="2"/>
        <v>PASS</v>
      </c>
      <c r="W33" s="90"/>
      <c r="X33" s="122" t="str">
        <f t="shared" si="4"/>
        <v/>
      </c>
      <c r="Y33" s="73"/>
      <c r="Z33" s="339">
        <f>SUMIF('Part V'!$D$52:$O$52,"&lt;"&amp;'Part VI'!$AA$10,'Part V'!D85:O85)</f>
        <v>0</v>
      </c>
      <c r="AA33" s="339">
        <f>SUMIF('Part V'!$D$52:$O$52,"&gt;="&amp;'Part VI'!$AA$10,'Part V'!D85:O85)</f>
        <v>0</v>
      </c>
      <c r="AB33" s="340" t="e">
        <f t="shared" si="5"/>
        <v>#DIV/0!</v>
      </c>
      <c r="AC33" s="339">
        <f t="shared" si="6"/>
        <v>2051</v>
      </c>
      <c r="AD33" s="73"/>
      <c r="AE33" s="73"/>
      <c r="AF33" s="73"/>
      <c r="AG33" s="73"/>
      <c r="AH33" s="73"/>
      <c r="AI33" s="73"/>
      <c r="AJ33" s="73"/>
    </row>
    <row r="34" spans="2:36" ht="15.4" x14ac:dyDescent="0.45">
      <c r="B34" s="80"/>
      <c r="C34" s="37"/>
      <c r="D34" s="128"/>
      <c r="E34" s="137">
        <v>19</v>
      </c>
      <c r="F34" s="521"/>
      <c r="G34" s="521"/>
      <c r="H34" s="138"/>
      <c r="I34" s="48"/>
      <c r="J34" s="139"/>
      <c r="K34" s="82"/>
      <c r="P34" s="146"/>
      <c r="Q34" s="137">
        <v>23</v>
      </c>
      <c r="R34" s="363">
        <f t="shared" si="0"/>
        <v>2051</v>
      </c>
      <c r="S34" s="364">
        <f>IFERROR(VLOOKUP(R34,Tables!$B$22:$C$57,2,FALSE),45)</f>
        <v>0</v>
      </c>
      <c r="T34" s="364">
        <f t="shared" si="1"/>
        <v>0</v>
      </c>
      <c r="U34" s="151" t="str">
        <f t="shared" si="3"/>
        <v>PASS</v>
      </c>
      <c r="V34" s="151" t="str">
        <f t="shared" si="2"/>
        <v>PASS</v>
      </c>
      <c r="W34" s="90"/>
      <c r="X34" s="122" t="str">
        <f t="shared" si="4"/>
        <v/>
      </c>
      <c r="Y34" s="73"/>
      <c r="Z34" s="339">
        <f>SUMIF('Part V'!$D$52:$O$52,"&lt;"&amp;'Part VI'!$AA$10,'Part V'!D86:O86)</f>
        <v>0</v>
      </c>
      <c r="AA34" s="339">
        <f>SUMIF('Part V'!$D$52:$O$52,"&gt;="&amp;'Part VI'!$AA$10,'Part V'!D86:O86)</f>
        <v>0</v>
      </c>
      <c r="AB34" s="340" t="e">
        <f t="shared" si="5"/>
        <v>#DIV/0!</v>
      </c>
      <c r="AC34" s="339">
        <f t="shared" si="6"/>
        <v>2052</v>
      </c>
      <c r="AD34" s="73"/>
      <c r="AE34" s="73"/>
      <c r="AF34" s="73"/>
      <c r="AG34" s="73"/>
      <c r="AH34" s="73"/>
      <c r="AI34" s="73"/>
      <c r="AJ34" s="73"/>
    </row>
    <row r="35" spans="2:36" ht="15.4" x14ac:dyDescent="0.45">
      <c r="B35" s="80"/>
      <c r="C35" s="37"/>
      <c r="D35" s="128"/>
      <c r="E35" s="137">
        <v>20</v>
      </c>
      <c r="F35" s="521"/>
      <c r="G35" s="521"/>
      <c r="H35" s="138"/>
      <c r="I35" s="48"/>
      <c r="J35" s="139"/>
      <c r="K35" s="82"/>
      <c r="P35" s="146"/>
      <c r="Q35" s="137">
        <v>24</v>
      </c>
      <c r="R35" s="363">
        <f t="shared" si="0"/>
        <v>2052</v>
      </c>
      <c r="S35" s="364">
        <f>IFERROR(VLOOKUP(R35,Tables!$B$22:$C$57,2,FALSE),45)</f>
        <v>0</v>
      </c>
      <c r="T35" s="364">
        <f t="shared" si="1"/>
        <v>0</v>
      </c>
      <c r="U35" s="151" t="str">
        <f t="shared" si="3"/>
        <v>PASS</v>
      </c>
      <c r="V35" s="151" t="str">
        <f t="shared" si="2"/>
        <v>PASS</v>
      </c>
      <c r="W35" s="90"/>
      <c r="X35" s="122" t="str">
        <f t="shared" si="4"/>
        <v/>
      </c>
      <c r="Y35" s="73"/>
      <c r="Z35" s="339">
        <f>SUMIF('Part V'!$D$52:$O$52,"&lt;"&amp;'Part VI'!$AA$10,'Part V'!D87:O87)</f>
        <v>0</v>
      </c>
      <c r="AA35" s="339">
        <f>SUMIF('Part V'!$D$52:$O$52,"&gt;="&amp;'Part VI'!$AA$10,'Part V'!D87:O87)</f>
        <v>0</v>
      </c>
      <c r="AB35" s="340" t="e">
        <f t="shared" si="5"/>
        <v>#DIV/0!</v>
      </c>
      <c r="AC35" s="339">
        <f t="shared" si="6"/>
        <v>2053</v>
      </c>
      <c r="AD35" s="73"/>
      <c r="AE35" s="73"/>
      <c r="AF35" s="73"/>
      <c r="AG35" s="73"/>
      <c r="AH35" s="73"/>
      <c r="AI35" s="73"/>
      <c r="AJ35" s="73"/>
    </row>
    <row r="36" spans="2:36" ht="15.4" x14ac:dyDescent="0.45">
      <c r="B36" s="80"/>
      <c r="C36" s="37"/>
      <c r="D36" s="128"/>
      <c r="E36" s="137">
        <v>21</v>
      </c>
      <c r="F36" s="521"/>
      <c r="G36" s="521"/>
      <c r="H36" s="138"/>
      <c r="I36" s="48"/>
      <c r="J36" s="139"/>
      <c r="K36" s="82"/>
      <c r="P36" s="146"/>
      <c r="Q36" s="137">
        <v>25</v>
      </c>
      <c r="R36" s="363">
        <f t="shared" si="0"/>
        <v>2053</v>
      </c>
      <c r="S36" s="364">
        <f>IFERROR(VLOOKUP(R36,Tables!$B$22:$C$57,2,FALSE),45)</f>
        <v>0</v>
      </c>
      <c r="T36" s="364">
        <f t="shared" si="1"/>
        <v>0</v>
      </c>
      <c r="U36" s="151" t="str">
        <f t="shared" si="3"/>
        <v>PASS</v>
      </c>
      <c r="V36" s="151" t="str">
        <f t="shared" si="2"/>
        <v>PASS</v>
      </c>
      <c r="W36" s="90"/>
      <c r="X36" s="122" t="str">
        <f t="shared" si="4"/>
        <v/>
      </c>
      <c r="Y36" s="73"/>
      <c r="Z36" s="339">
        <f>SUMIF('Part V'!$D$52:$O$52,"&lt;"&amp;'Part VI'!$AA$10,'Part V'!D88:O88)</f>
        <v>0</v>
      </c>
      <c r="AA36" s="339">
        <f>SUMIF('Part V'!$D$52:$O$52,"&gt;="&amp;'Part VI'!$AA$10,'Part V'!D88:O88)</f>
        <v>0</v>
      </c>
      <c r="AB36" s="340" t="e">
        <f t="shared" si="5"/>
        <v>#DIV/0!</v>
      </c>
      <c r="AC36" s="339">
        <f t="shared" si="6"/>
        <v>2054</v>
      </c>
      <c r="AD36" s="73"/>
      <c r="AE36" s="73"/>
      <c r="AF36" s="73"/>
      <c r="AG36" s="73"/>
      <c r="AH36" s="73"/>
      <c r="AI36" s="73"/>
      <c r="AJ36" s="73"/>
    </row>
    <row r="37" spans="2:36" ht="15.4" x14ac:dyDescent="0.45">
      <c r="B37" s="80"/>
      <c r="C37" s="37"/>
      <c r="D37" s="128"/>
      <c r="E37" s="137">
        <v>22</v>
      </c>
      <c r="F37" s="521"/>
      <c r="G37" s="521"/>
      <c r="H37" s="138"/>
      <c r="I37" s="48"/>
      <c r="J37" s="139"/>
      <c r="K37" s="82"/>
      <c r="P37" s="146"/>
      <c r="Q37" s="137">
        <v>26</v>
      </c>
      <c r="R37" s="363">
        <f t="shared" si="0"/>
        <v>2054</v>
      </c>
      <c r="S37" s="364">
        <f>IFERROR(VLOOKUP(R37,Tables!$B$22:$C$57,2,FALSE),45)</f>
        <v>0</v>
      </c>
      <c r="T37" s="364">
        <f t="shared" si="1"/>
        <v>0</v>
      </c>
      <c r="U37" s="151" t="str">
        <f t="shared" si="3"/>
        <v>PASS</v>
      </c>
      <c r="V37" s="151" t="str">
        <f t="shared" si="2"/>
        <v>PASS</v>
      </c>
      <c r="W37" s="90"/>
      <c r="X37" s="122" t="str">
        <f t="shared" si="4"/>
        <v/>
      </c>
      <c r="Y37" s="73"/>
      <c r="Z37" s="339">
        <f>SUMIF('Part V'!$D$52:$O$52,"&lt;"&amp;'Part VI'!$AA$10,'Part V'!D89:O89)</f>
        <v>0</v>
      </c>
      <c r="AA37" s="339">
        <f>SUMIF('Part V'!$D$52:$O$52,"&gt;="&amp;'Part VI'!$AA$10,'Part V'!D89:O89)</f>
        <v>0</v>
      </c>
      <c r="AB37" s="340" t="e">
        <f t="shared" si="5"/>
        <v>#DIV/0!</v>
      </c>
      <c r="AC37" s="339">
        <f t="shared" si="6"/>
        <v>2055</v>
      </c>
      <c r="AD37" s="73"/>
      <c r="AE37" s="73"/>
      <c r="AF37" s="73"/>
      <c r="AG37" s="73"/>
      <c r="AH37" s="73"/>
      <c r="AI37" s="73"/>
      <c r="AJ37" s="73"/>
    </row>
    <row r="38" spans="2:36" ht="15.4" x14ac:dyDescent="0.45">
      <c r="B38" s="80"/>
      <c r="C38" s="37"/>
      <c r="D38" s="128"/>
      <c r="E38" s="137">
        <v>23</v>
      </c>
      <c r="F38" s="521"/>
      <c r="G38" s="521"/>
      <c r="H38" s="138"/>
      <c r="I38" s="48"/>
      <c r="J38" s="139"/>
      <c r="K38" s="82"/>
      <c r="P38" s="146"/>
      <c r="Q38" s="137">
        <v>27</v>
      </c>
      <c r="R38" s="363">
        <f t="shared" si="0"/>
        <v>2055</v>
      </c>
      <c r="S38" s="364">
        <f>IFERROR(VLOOKUP(R38,Tables!$B$22:$C$57,2,FALSE),45)</f>
        <v>0</v>
      </c>
      <c r="T38" s="364">
        <f t="shared" si="1"/>
        <v>0</v>
      </c>
      <c r="U38" s="151" t="str">
        <f t="shared" si="3"/>
        <v>PASS</v>
      </c>
      <c r="V38" s="151" t="str">
        <f t="shared" si="2"/>
        <v>PASS</v>
      </c>
      <c r="W38" s="90"/>
      <c r="X38" s="122" t="str">
        <f t="shared" si="4"/>
        <v/>
      </c>
      <c r="Y38" s="73"/>
      <c r="Z38" s="339">
        <f>SUMIF('Part V'!$D$52:$O$52,"&lt;"&amp;'Part VI'!$AA$10,'Part V'!D90:O90)</f>
        <v>0</v>
      </c>
      <c r="AA38" s="339">
        <f>SUMIF('Part V'!$D$52:$O$52,"&gt;="&amp;'Part VI'!$AA$10,'Part V'!D90:O90)</f>
        <v>0</v>
      </c>
      <c r="AB38" s="340" t="e">
        <f t="shared" si="5"/>
        <v>#DIV/0!</v>
      </c>
      <c r="AC38" s="339">
        <f t="shared" si="6"/>
        <v>2056</v>
      </c>
      <c r="AD38" s="73"/>
      <c r="AE38" s="73"/>
      <c r="AF38" s="73"/>
      <c r="AG38" s="73"/>
      <c r="AH38" s="73"/>
      <c r="AI38" s="73"/>
      <c r="AJ38" s="73"/>
    </row>
    <row r="39" spans="2:36" ht="15.75" customHeight="1" x14ac:dyDescent="0.45">
      <c r="B39" s="80"/>
      <c r="C39" s="37"/>
      <c r="D39" s="128"/>
      <c r="E39" s="137">
        <v>24</v>
      </c>
      <c r="F39" s="521"/>
      <c r="G39" s="521"/>
      <c r="H39" s="138"/>
      <c r="I39" s="48"/>
      <c r="J39" s="139"/>
      <c r="K39" s="82"/>
      <c r="P39" s="146"/>
      <c r="Q39" s="137">
        <v>28</v>
      </c>
      <c r="R39" s="363">
        <f t="shared" si="0"/>
        <v>2056</v>
      </c>
      <c r="S39" s="364">
        <f>IFERROR(VLOOKUP(R39,Tables!$B$22:$C$57,2,FALSE),45)</f>
        <v>0</v>
      </c>
      <c r="T39" s="364">
        <f t="shared" si="1"/>
        <v>0</v>
      </c>
      <c r="U39" s="151" t="str">
        <f t="shared" si="3"/>
        <v>PASS</v>
      </c>
      <c r="V39" s="151" t="str">
        <f t="shared" si="2"/>
        <v>PASS</v>
      </c>
      <c r="W39" s="90"/>
      <c r="X39" s="122" t="str">
        <f t="shared" si="4"/>
        <v/>
      </c>
      <c r="Y39" s="73"/>
      <c r="Z39" s="339">
        <f>SUMIF('Part V'!$D$52:$O$52,"&lt;"&amp;'Part VI'!$AA$10,'Part V'!D91:O91)</f>
        <v>0</v>
      </c>
      <c r="AA39" s="339">
        <f>SUMIF('Part V'!$D$52:$O$52,"&gt;="&amp;'Part VI'!$AA$10,'Part V'!D91:O91)</f>
        <v>0</v>
      </c>
      <c r="AB39" s="340" t="e">
        <f t="shared" si="5"/>
        <v>#DIV/0!</v>
      </c>
      <c r="AC39" s="339">
        <f t="shared" si="6"/>
        <v>2057</v>
      </c>
      <c r="AD39" s="73"/>
      <c r="AE39" s="73"/>
      <c r="AF39" s="73"/>
      <c r="AG39" s="73"/>
      <c r="AH39" s="73"/>
      <c r="AI39" s="73"/>
      <c r="AJ39" s="73"/>
    </row>
    <row r="40" spans="2:36" ht="15.4" x14ac:dyDescent="0.45">
      <c r="B40" s="80"/>
      <c r="C40" s="37"/>
      <c r="D40" s="128"/>
      <c r="E40" s="137">
        <v>25</v>
      </c>
      <c r="F40" s="521"/>
      <c r="G40" s="521"/>
      <c r="H40" s="138"/>
      <c r="I40" s="48"/>
      <c r="J40" s="139"/>
      <c r="K40" s="82"/>
      <c r="P40" s="146"/>
      <c r="Q40" s="137">
        <v>29</v>
      </c>
      <c r="R40" s="363">
        <f t="shared" si="0"/>
        <v>2057</v>
      </c>
      <c r="S40" s="364">
        <f>IFERROR(VLOOKUP(R40,Tables!$B$22:$C$57,2,FALSE),45)</f>
        <v>0</v>
      </c>
      <c r="T40" s="364">
        <f t="shared" si="1"/>
        <v>0</v>
      </c>
      <c r="U40" s="151" t="str">
        <f t="shared" si="3"/>
        <v>PASS</v>
      </c>
      <c r="V40" s="151" t="str">
        <f t="shared" si="2"/>
        <v>PASS</v>
      </c>
      <c r="W40" s="90"/>
      <c r="X40" s="122" t="str">
        <f t="shared" si="4"/>
        <v/>
      </c>
      <c r="Y40" s="73"/>
      <c r="Z40" s="339">
        <f>SUMIF('Part V'!$D$52:$O$52,"&lt;"&amp;'Part VI'!$AA$10,'Part V'!D92:O92)</f>
        <v>0</v>
      </c>
      <c r="AA40" s="339">
        <f>SUMIF('Part V'!$D$52:$O$52,"&gt;="&amp;'Part VI'!$AA$10,'Part V'!D92:O92)</f>
        <v>0</v>
      </c>
      <c r="AB40" s="340" t="e">
        <f t="shared" si="5"/>
        <v>#DIV/0!</v>
      </c>
      <c r="AC40" s="339">
        <f t="shared" si="6"/>
        <v>2058</v>
      </c>
      <c r="AD40" s="73"/>
      <c r="AE40" s="73"/>
      <c r="AF40" s="73"/>
      <c r="AG40" s="73"/>
      <c r="AH40" s="73"/>
      <c r="AI40" s="73"/>
      <c r="AJ40" s="73"/>
    </row>
    <row r="41" spans="2:36" ht="15.4" x14ac:dyDescent="0.45">
      <c r="B41" s="80"/>
      <c r="C41" s="37"/>
      <c r="D41" s="128"/>
      <c r="E41" s="137">
        <v>26</v>
      </c>
      <c r="F41" s="521"/>
      <c r="G41" s="521"/>
      <c r="H41" s="138"/>
      <c r="I41" s="48"/>
      <c r="J41" s="139"/>
      <c r="K41" s="82"/>
      <c r="P41" s="146"/>
      <c r="Q41" s="137">
        <v>30</v>
      </c>
      <c r="R41" s="363">
        <f t="shared" si="0"/>
        <v>2058</v>
      </c>
      <c r="S41" s="364">
        <f>IFERROR(VLOOKUP(R41,Tables!$B$22:$C$57,2,FALSE),45)</f>
        <v>0</v>
      </c>
      <c r="T41" s="364">
        <f t="shared" si="1"/>
        <v>0</v>
      </c>
      <c r="U41" s="151" t="str">
        <f t="shared" si="3"/>
        <v>PASS</v>
      </c>
      <c r="V41" s="151" t="str">
        <f t="shared" si="2"/>
        <v>PASS</v>
      </c>
      <c r="W41" s="90"/>
      <c r="X41" s="122" t="str">
        <f t="shared" si="4"/>
        <v/>
      </c>
      <c r="Y41" s="73"/>
      <c r="Z41" s="339">
        <f>SUMIF('Part V'!$D$52:$O$52,"&lt;"&amp;'Part VI'!$AA$10,'Part V'!D98:O98)</f>
        <v>0</v>
      </c>
      <c r="AA41" s="339">
        <f>SUMIF('Part V'!$D$52:$O$52,"&gt;="&amp;'Part VI'!$AA$10,'Part V'!D98:O98)</f>
        <v>0</v>
      </c>
      <c r="AB41" s="340" t="e">
        <f t="shared" si="5"/>
        <v>#DIV/0!</v>
      </c>
      <c r="AC41" s="339">
        <f t="shared" si="6"/>
        <v>2059</v>
      </c>
      <c r="AD41" s="73"/>
      <c r="AE41" s="73"/>
      <c r="AF41" s="73"/>
      <c r="AG41" s="73"/>
      <c r="AH41" s="73"/>
      <c r="AI41" s="73"/>
      <c r="AJ41" s="73"/>
    </row>
    <row r="42" spans="2:36" ht="15.75" thickBot="1" x14ac:dyDescent="0.5">
      <c r="B42" s="80"/>
      <c r="C42" s="37"/>
      <c r="D42" s="128"/>
      <c r="E42" s="137">
        <v>27</v>
      </c>
      <c r="F42" s="521"/>
      <c r="G42" s="521"/>
      <c r="H42" s="138"/>
      <c r="I42" s="48"/>
      <c r="J42" s="139"/>
      <c r="K42" s="82"/>
      <c r="P42" s="147"/>
      <c r="Q42" s="148"/>
      <c r="R42" s="148"/>
      <c r="S42" s="148"/>
      <c r="T42" s="148"/>
      <c r="U42" s="148"/>
      <c r="V42" s="148"/>
      <c r="W42" s="149"/>
      <c r="X42" s="73"/>
      <c r="Y42" s="73"/>
      <c r="AD42" s="73"/>
      <c r="AE42" s="73"/>
      <c r="AF42" s="73"/>
      <c r="AG42" s="73"/>
      <c r="AH42" s="73"/>
      <c r="AI42" s="73"/>
      <c r="AJ42" s="73"/>
    </row>
    <row r="43" spans="2:36" ht="15.4" x14ac:dyDescent="0.45">
      <c r="B43" s="80"/>
      <c r="C43" s="37"/>
      <c r="D43" s="128"/>
      <c r="E43" s="137">
        <v>28</v>
      </c>
      <c r="F43" s="521"/>
      <c r="G43" s="521"/>
      <c r="H43" s="138"/>
      <c r="I43" s="48"/>
      <c r="J43" s="139"/>
      <c r="K43" s="82"/>
      <c r="X43" s="73"/>
      <c r="Y43" s="73"/>
      <c r="AD43" s="73"/>
      <c r="AE43" s="73"/>
      <c r="AF43" s="73"/>
      <c r="AG43" s="73"/>
      <c r="AH43" s="73"/>
      <c r="AI43" s="73"/>
      <c r="AJ43" s="73"/>
    </row>
    <row r="44" spans="2:36" ht="15.4" x14ac:dyDescent="0.45">
      <c r="B44" s="80"/>
      <c r="C44" s="37"/>
      <c r="D44" s="128"/>
      <c r="E44" s="137">
        <v>29</v>
      </c>
      <c r="F44" s="521"/>
      <c r="G44" s="521"/>
      <c r="H44" s="138"/>
      <c r="I44" s="48"/>
      <c r="J44" s="139"/>
      <c r="K44" s="82"/>
      <c r="X44" s="73"/>
      <c r="Y44" s="73"/>
      <c r="AD44" s="73"/>
      <c r="AE44" s="73"/>
      <c r="AF44" s="73"/>
      <c r="AG44" s="73"/>
      <c r="AH44" s="73"/>
      <c r="AI44" s="73"/>
      <c r="AJ44" s="73"/>
    </row>
    <row r="45" spans="2:36" ht="15.4" x14ac:dyDescent="0.45">
      <c r="B45" s="80"/>
      <c r="C45" s="37"/>
      <c r="D45" s="128"/>
      <c r="E45" s="137">
        <v>30</v>
      </c>
      <c r="F45" s="521"/>
      <c r="G45" s="521"/>
      <c r="H45" s="138"/>
      <c r="I45" s="48"/>
      <c r="J45" s="139"/>
      <c r="K45" s="82"/>
      <c r="X45" s="73"/>
      <c r="Y45" s="73"/>
      <c r="AD45" s="73"/>
      <c r="AE45" s="73"/>
      <c r="AF45" s="73"/>
      <c r="AG45" s="73"/>
      <c r="AH45" s="73"/>
      <c r="AI45" s="73"/>
      <c r="AJ45" s="73"/>
    </row>
    <row r="46" spans="2:36" ht="15.4" x14ac:dyDescent="0.45">
      <c r="B46" s="42"/>
      <c r="C46" s="5"/>
      <c r="D46" s="7"/>
      <c r="E46" s="7"/>
      <c r="F46" s="38"/>
      <c r="G46" s="130"/>
      <c r="H46" s="139"/>
      <c r="I46" s="139"/>
      <c r="J46" s="7"/>
      <c r="K46" s="36"/>
      <c r="X46" s="73"/>
      <c r="Y46" s="73"/>
      <c r="AD46" s="73"/>
      <c r="AE46" s="73"/>
      <c r="AF46" s="73"/>
      <c r="AG46" s="73"/>
      <c r="AH46" s="73"/>
      <c r="AI46" s="73"/>
      <c r="AJ46" s="73"/>
    </row>
    <row r="47" spans="2:36" ht="14.25" thickBot="1" x14ac:dyDescent="0.45">
      <c r="B47" s="2"/>
      <c r="C47" s="3"/>
      <c r="D47" s="3"/>
      <c r="E47" s="3"/>
      <c r="F47" s="3"/>
      <c r="G47" s="3"/>
      <c r="H47" s="3"/>
      <c r="I47" s="3"/>
      <c r="J47" s="3"/>
      <c r="K47" s="4"/>
      <c r="X47" s="73"/>
      <c r="Y47" s="73"/>
      <c r="AD47" s="73"/>
      <c r="AE47" s="73"/>
      <c r="AF47" s="73"/>
      <c r="AG47" s="73"/>
      <c r="AH47" s="73"/>
      <c r="AI47" s="73"/>
      <c r="AJ47" s="73"/>
    </row>
    <row r="48" spans="2:36" s="122" customFormat="1" ht="15.75" customHeight="1" x14ac:dyDescent="0.4">
      <c r="B48" s="14"/>
      <c r="C48" s="14"/>
      <c r="D48" s="14"/>
      <c r="E48" s="14"/>
      <c r="F48" s="14"/>
      <c r="G48" s="14"/>
      <c r="H48" s="14"/>
      <c r="I48" s="14"/>
      <c r="J48" s="14"/>
      <c r="K48" s="14"/>
      <c r="P48" s="14"/>
      <c r="Q48" s="14"/>
      <c r="R48" s="14"/>
      <c r="S48" s="14"/>
      <c r="T48" s="14"/>
      <c r="U48" s="14"/>
      <c r="V48" s="14"/>
      <c r="W48" s="14"/>
      <c r="X48" s="73"/>
      <c r="Y48" s="73"/>
      <c r="Z48" s="73"/>
      <c r="AA48" s="73"/>
      <c r="AB48" s="73"/>
      <c r="AC48" s="73"/>
      <c r="AD48" s="73"/>
      <c r="AE48" s="73"/>
      <c r="AF48" s="73"/>
      <c r="AG48" s="73"/>
      <c r="AH48" s="73"/>
      <c r="AI48" s="73"/>
      <c r="AJ48" s="73"/>
    </row>
    <row r="49" spans="24:36" x14ac:dyDescent="0.4">
      <c r="X49" s="73"/>
      <c r="Y49" s="73"/>
      <c r="Z49" s="73"/>
      <c r="AA49" s="73"/>
      <c r="AB49" s="73"/>
      <c r="AC49" s="73"/>
      <c r="AD49" s="73"/>
      <c r="AE49" s="73"/>
      <c r="AF49" s="73"/>
      <c r="AG49" s="73"/>
      <c r="AH49" s="73"/>
      <c r="AI49" s="73"/>
      <c r="AJ49" s="73"/>
    </row>
    <row r="50" spans="24:36" x14ac:dyDescent="0.4">
      <c r="X50" s="73"/>
      <c r="Y50" s="73"/>
      <c r="Z50" s="73"/>
      <c r="AA50" s="73"/>
      <c r="AB50" s="73"/>
      <c r="AC50" s="73"/>
      <c r="AD50" s="73"/>
      <c r="AE50" s="73"/>
      <c r="AF50" s="73"/>
      <c r="AG50" s="73"/>
      <c r="AH50" s="73"/>
      <c r="AI50" s="73"/>
      <c r="AJ50" s="73"/>
    </row>
    <row r="51" spans="24:36" x14ac:dyDescent="0.4">
      <c r="X51" s="73"/>
      <c r="Y51" s="73"/>
      <c r="Z51" s="73"/>
      <c r="AA51" s="73"/>
      <c r="AB51" s="73"/>
      <c r="AC51" s="73"/>
      <c r="AD51" s="73"/>
      <c r="AE51" s="73"/>
      <c r="AF51" s="73"/>
      <c r="AG51" s="73"/>
      <c r="AH51" s="73"/>
      <c r="AI51" s="73"/>
      <c r="AJ51" s="73"/>
    </row>
    <row r="52" spans="24:36" x14ac:dyDescent="0.4">
      <c r="X52" s="73"/>
      <c r="Y52" s="73"/>
      <c r="Z52" s="73"/>
      <c r="AA52" s="73"/>
      <c r="AB52" s="73"/>
      <c r="AC52" s="73"/>
      <c r="AD52" s="73"/>
      <c r="AE52" s="73"/>
      <c r="AF52" s="73"/>
      <c r="AG52" s="73"/>
      <c r="AH52" s="73"/>
      <c r="AI52" s="73"/>
      <c r="AJ52" s="73"/>
    </row>
    <row r="53" spans="24:36" x14ac:dyDescent="0.4">
      <c r="X53" s="73"/>
      <c r="Y53" s="73"/>
      <c r="Z53" s="73"/>
      <c r="AA53" s="73"/>
      <c r="AB53" s="73"/>
      <c r="AC53" s="73"/>
      <c r="AD53" s="73"/>
      <c r="AE53" s="73"/>
      <c r="AF53" s="73"/>
      <c r="AG53" s="73"/>
      <c r="AH53" s="73"/>
      <c r="AI53" s="73"/>
      <c r="AJ53" s="73"/>
    </row>
    <row r="54" spans="24:36" x14ac:dyDescent="0.4">
      <c r="X54" s="73"/>
      <c r="Y54" s="73"/>
      <c r="Z54" s="73"/>
      <c r="AA54" s="73"/>
      <c r="AB54" s="73"/>
      <c r="AC54" s="73"/>
      <c r="AD54" s="73"/>
      <c r="AE54" s="73"/>
      <c r="AF54" s="73"/>
      <c r="AG54" s="73"/>
      <c r="AH54" s="73"/>
      <c r="AI54" s="73"/>
      <c r="AJ54" s="73"/>
    </row>
    <row r="55" spans="24:36" x14ac:dyDescent="0.4">
      <c r="X55" s="73"/>
      <c r="Y55" s="73"/>
      <c r="Z55" s="73"/>
      <c r="AA55" s="73"/>
      <c r="AB55" s="73"/>
      <c r="AC55" s="73"/>
      <c r="AD55" s="73"/>
      <c r="AE55" s="73"/>
      <c r="AF55" s="73"/>
      <c r="AG55" s="73"/>
      <c r="AH55" s="73"/>
      <c r="AI55" s="73"/>
      <c r="AJ55" s="73"/>
    </row>
    <row r="56" spans="24:36" x14ac:dyDescent="0.4">
      <c r="X56" s="73"/>
      <c r="Y56" s="73"/>
      <c r="Z56" s="73"/>
      <c r="AA56" s="73"/>
      <c r="AB56" s="73"/>
      <c r="AC56" s="73"/>
      <c r="AD56" s="73"/>
      <c r="AE56" s="73"/>
      <c r="AF56" s="73"/>
      <c r="AG56" s="73"/>
      <c r="AH56" s="73"/>
      <c r="AI56" s="73"/>
      <c r="AJ56" s="73"/>
    </row>
    <row r="57" spans="24:36" x14ac:dyDescent="0.4">
      <c r="X57" s="73"/>
      <c r="Y57" s="73"/>
      <c r="Z57" s="73"/>
      <c r="AA57" s="73"/>
      <c r="AB57" s="73"/>
      <c r="AC57" s="73"/>
      <c r="AD57" s="73"/>
      <c r="AE57" s="73"/>
      <c r="AF57" s="73"/>
      <c r="AG57" s="73"/>
      <c r="AH57" s="73"/>
      <c r="AI57" s="73"/>
      <c r="AJ57" s="73"/>
    </row>
  </sheetData>
  <sheetProtection algorithmName="SHA-512" hashValue="Vkk4ac7ukAjf9qBlSygtwGfhcbbsxA5vPI5qZ79VULVUH2BOqpaijxobdqZzq0dDKqRqVbCSIdNcvHMsYAWvEw==" saltValue="1zUy9fo39ZIU7G1BQULS0w==" spinCount="100000" sheet="1" objects="1" scenarios="1" selectLockedCells="1"/>
  <mergeCells count="43">
    <mergeCell ref="L31:O31"/>
    <mergeCell ref="L18:O23"/>
    <mergeCell ref="L24:O24"/>
    <mergeCell ref="L25:O30"/>
    <mergeCell ref="B3:K3"/>
    <mergeCell ref="B4:K4"/>
    <mergeCell ref="F7:J7"/>
    <mergeCell ref="F18:G18"/>
    <mergeCell ref="F19:G19"/>
    <mergeCell ref="F20:G20"/>
    <mergeCell ref="F21:G21"/>
    <mergeCell ref="F22:G22"/>
    <mergeCell ref="F23:G23"/>
    <mergeCell ref="F24:G24"/>
    <mergeCell ref="F25:G25"/>
    <mergeCell ref="F26:G26"/>
    <mergeCell ref="P4:W4"/>
    <mergeCell ref="R6:U6"/>
    <mergeCell ref="Q9:V9"/>
    <mergeCell ref="L16:O17"/>
    <mergeCell ref="F14:G14"/>
    <mergeCell ref="F15:G15"/>
    <mergeCell ref="F16:G16"/>
    <mergeCell ref="F17:G17"/>
    <mergeCell ref="F27:G27"/>
    <mergeCell ref="F28:G28"/>
    <mergeCell ref="F29:G29"/>
    <mergeCell ref="F30:G30"/>
    <mergeCell ref="F31:G31"/>
    <mergeCell ref="F32:G32"/>
    <mergeCell ref="F33:G33"/>
    <mergeCell ref="F34:G34"/>
    <mergeCell ref="F35:G35"/>
    <mergeCell ref="F36:G36"/>
    <mergeCell ref="F37:G37"/>
    <mergeCell ref="F43:G43"/>
    <mergeCell ref="F44:G44"/>
    <mergeCell ref="F45:G45"/>
    <mergeCell ref="F38:G38"/>
    <mergeCell ref="F39:G39"/>
    <mergeCell ref="F40:G40"/>
    <mergeCell ref="F41:G41"/>
    <mergeCell ref="F42:G42"/>
  </mergeCells>
  <phoneticPr fontId="29" type="noConversion"/>
  <conditionalFormatting sqref="E16:F45">
    <cfRule type="expression" dxfId="12" priority="6">
      <formula>$G$11&lt;$E16</formula>
    </cfRule>
  </conditionalFormatting>
  <conditionalFormatting sqref="F7">
    <cfRule type="cellIs" dxfId="11" priority="66" operator="notEqual">
      <formula>"Auto-Filled"</formula>
    </cfRule>
  </conditionalFormatting>
  <conditionalFormatting sqref="G9">
    <cfRule type="cellIs" dxfId="10" priority="1" operator="notEqual">
      <formula>"Auto-Filled"</formula>
    </cfRule>
  </conditionalFormatting>
  <conditionalFormatting sqref="L24">
    <cfRule type="cellIs" dxfId="9" priority="3" operator="equal">
      <formula>"Pass"</formula>
    </cfRule>
  </conditionalFormatting>
  <conditionalFormatting sqref="L31">
    <cfRule type="cellIs" dxfId="8" priority="48" operator="equal">
      <formula>"Pass"</formula>
    </cfRule>
  </conditionalFormatting>
  <conditionalFormatting sqref="L24:O24">
    <cfRule type="cellIs" dxfId="7" priority="2" operator="equal">
      <formula>"Fail"</formula>
    </cfRule>
  </conditionalFormatting>
  <conditionalFormatting sqref="L31:O31">
    <cfRule type="cellIs" dxfId="6" priority="46" operator="equal">
      <formula>"Fail"</formula>
    </cfRule>
  </conditionalFormatting>
  <conditionalFormatting sqref="R6">
    <cfRule type="cellIs" dxfId="5" priority="63" operator="notEqual">
      <formula>"Auto-Filled"</formula>
    </cfRule>
  </conditionalFormatting>
  <conditionalFormatting sqref="U12:V41">
    <cfRule type="containsText" dxfId="4" priority="7" operator="containsText" text="fail">
      <formula>NOT(ISERROR(SEARCH("fail",U12)))</formula>
    </cfRule>
  </conditionalFormatting>
  <dataValidations count="2">
    <dataValidation type="whole" allowBlank="1" showInputMessage="1" showErrorMessage="1" promptTitle="Contract Term" prompt="Contract Services Term has a maximum of 30 years" sqref="G11" xr:uid="{D9D51A79-ECFB-4077-A52C-8082AB220B5B}">
      <formula1>0</formula1>
      <formula2>30</formula2>
    </dataValidation>
    <dataValidation type="custom" allowBlank="1" showInputMessage="1" showErrorMessage="1" errorTitle="Cell Protected" error="This cell is protected. You may edit if you increase the services term" sqref="F16:G45" xr:uid="{1BD0A10A-4A17-4956-90BB-E7838273CE0D}">
      <formula1>E16&lt;=$G$11</formula1>
    </dataValidation>
  </dataValidations>
  <pageMargins left="0.5" right="0.5" top="0.75" bottom="0.75" header="0.3" footer="0.3"/>
  <pageSetup scale="92"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6E58D-DC18-4471-8DF4-0C4F9C4FE64B}">
  <dimension ref="A1:EI43"/>
  <sheetViews>
    <sheetView zoomScale="55" zoomScaleNormal="55" workbookViewId="0">
      <selection activeCell="G60" sqref="G60"/>
    </sheetView>
  </sheetViews>
  <sheetFormatPr defaultColWidth="9.19921875" defaultRowHeight="15.4" x14ac:dyDescent="0.45"/>
  <cols>
    <col min="1" max="1" width="68.53125" style="5" bestFit="1" customWidth="1"/>
    <col min="2" max="4" width="16.796875" style="5" bestFit="1" customWidth="1"/>
    <col min="5" max="5" width="15" style="5" bestFit="1" customWidth="1"/>
    <col min="6" max="6" width="16.796875" style="5" bestFit="1" customWidth="1"/>
    <col min="7" max="20" width="15" style="5" bestFit="1" customWidth="1"/>
    <col min="21" max="23" width="15.46484375" style="5" bestFit="1" customWidth="1"/>
    <col min="24" max="24" width="13.53125" style="65" bestFit="1" customWidth="1"/>
    <col min="25" max="25" width="13.53125" style="65" customWidth="1"/>
    <col min="26" max="136" width="9.19921875" style="65"/>
    <col min="137" max="16384" width="9.19921875" style="5"/>
  </cols>
  <sheetData>
    <row r="1" spans="1:139" s="61" customFormat="1" x14ac:dyDescent="0.45">
      <c r="A1" s="537" t="s">
        <v>204</v>
      </c>
      <c r="B1" s="538"/>
      <c r="C1" s="538"/>
      <c r="D1" s="538"/>
      <c r="E1" s="538"/>
      <c r="F1" s="538"/>
      <c r="G1" s="538"/>
      <c r="H1" s="538"/>
      <c r="I1" s="538"/>
      <c r="J1" s="538"/>
      <c r="K1" s="538"/>
      <c r="L1" s="538"/>
      <c r="M1" s="538"/>
      <c r="N1" s="538"/>
      <c r="O1" s="538"/>
      <c r="P1" s="538"/>
      <c r="Q1" s="538"/>
      <c r="R1" s="538"/>
      <c r="S1" s="538"/>
      <c r="T1" s="538"/>
      <c r="U1" s="538"/>
      <c r="V1" s="538"/>
      <c r="W1" s="538"/>
      <c r="X1" s="538"/>
      <c r="Y1" s="538"/>
      <c r="Z1" s="67"/>
      <c r="AA1" s="67"/>
      <c r="AB1" s="67"/>
      <c r="AC1" s="67"/>
      <c r="AD1" s="67"/>
      <c r="AE1" s="67"/>
      <c r="AF1" s="67"/>
      <c r="AG1" s="67"/>
      <c r="AH1" s="67"/>
      <c r="AI1" s="67"/>
      <c r="AJ1" s="67"/>
      <c r="AK1" s="67"/>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c r="EB1" s="66"/>
      <c r="EC1" s="66"/>
      <c r="ED1" s="66"/>
      <c r="EE1" s="66"/>
      <c r="EF1" s="66"/>
    </row>
    <row r="2" spans="1:139" x14ac:dyDescent="0.45">
      <c r="A2" s="355"/>
      <c r="B2" s="356" t="s">
        <v>205</v>
      </c>
      <c r="C2" s="86">
        <v>2026</v>
      </c>
      <c r="D2" s="86">
        <v>2027</v>
      </c>
      <c r="E2" s="86">
        <v>2028</v>
      </c>
      <c r="F2" s="86">
        <v>2029</v>
      </c>
      <c r="G2" s="86">
        <v>2030</v>
      </c>
      <c r="H2" s="86">
        <v>2031</v>
      </c>
      <c r="I2" s="86">
        <v>2032</v>
      </c>
      <c r="J2" s="86">
        <v>2033</v>
      </c>
      <c r="K2" s="86">
        <v>2034</v>
      </c>
      <c r="L2" s="86">
        <v>2035</v>
      </c>
      <c r="M2" s="86">
        <v>2036</v>
      </c>
      <c r="N2" s="86">
        <v>2037</v>
      </c>
      <c r="O2" s="86">
        <v>2038</v>
      </c>
      <c r="P2" s="86">
        <v>2039</v>
      </c>
      <c r="Q2" s="86">
        <v>2040</v>
      </c>
      <c r="R2" s="86">
        <v>2041</v>
      </c>
      <c r="S2" s="86">
        <v>2042</v>
      </c>
      <c r="T2" s="86">
        <v>2043</v>
      </c>
      <c r="U2" s="86">
        <v>2044</v>
      </c>
      <c r="V2" s="86">
        <v>2045</v>
      </c>
      <c r="W2" s="86">
        <v>2046</v>
      </c>
      <c r="X2" s="86">
        <v>2047</v>
      </c>
      <c r="Y2" s="86">
        <v>2048</v>
      </c>
      <c r="Z2" s="86">
        <v>2049</v>
      </c>
      <c r="AA2" s="86">
        <v>2050</v>
      </c>
      <c r="AB2" s="86">
        <v>2051</v>
      </c>
      <c r="AC2" s="86">
        <v>2052</v>
      </c>
      <c r="AD2" s="86">
        <v>2053</v>
      </c>
      <c r="AE2" s="86">
        <v>2054</v>
      </c>
      <c r="AF2" s="86">
        <v>2055</v>
      </c>
      <c r="AG2" s="86">
        <v>2056</v>
      </c>
      <c r="AH2" s="86">
        <v>2057</v>
      </c>
      <c r="AI2" s="86">
        <v>2058</v>
      </c>
      <c r="AJ2" s="86">
        <v>2059</v>
      </c>
      <c r="AK2" s="67"/>
    </row>
    <row r="3" spans="1:139" x14ac:dyDescent="0.45">
      <c r="A3" s="357" t="s">
        <v>206</v>
      </c>
      <c r="B3" s="358" t="s">
        <v>207</v>
      </c>
      <c r="C3" s="338">
        <f>IFERROR(INDEX('Part VI'!$AB$11:$AC$41,MATCH('Part VI-check'!C2,'Part VI'!$AC$11:$AC$41,0),1),0)</f>
        <v>0</v>
      </c>
      <c r="D3" s="338">
        <f>IFERROR(INDEX('Part VI'!$AB$11:$AC$41,MATCH('Part VI-check'!D2,'Part VI'!$AC$11:$AC$41,0),1),0)</f>
        <v>0</v>
      </c>
      <c r="E3" s="338">
        <f>IFERROR(INDEX('Part VI'!$AB$11:$AC$41,MATCH('Part VI-check'!E2,'Part VI'!$AC$11:$AC$41,0),1),0)</f>
        <v>0</v>
      </c>
      <c r="F3" s="338">
        <f>IFERROR(INDEX('Part VI'!$AB$11:$AC$41,MATCH('Part VI-check'!F2,'Part VI'!$AC$11:$AC$41,0),1),0)</f>
        <v>0</v>
      </c>
      <c r="G3" s="338">
        <f>IFERROR(INDEX('Part VI'!$AB$11:$AC$41,MATCH('Part VI-check'!G2,'Part VI'!$AC$11:$AC$41,0),1),0)</f>
        <v>0</v>
      </c>
      <c r="H3" s="338">
        <f>IFERROR(INDEX('Part VI'!$AB$11:$AC$41,MATCH('Part VI-check'!H2,'Part VI'!$AC$11:$AC$41,0),1),0)</f>
        <v>0</v>
      </c>
      <c r="I3" s="338">
        <f>IFERROR(INDEX('Part VI'!$AB$11:$AC$41,MATCH('Part VI-check'!I2,'Part VI'!$AC$11:$AC$41,0),1),0)</f>
        <v>0</v>
      </c>
      <c r="J3" s="338">
        <f>IFERROR(INDEX('Part VI'!$AB$11:$AC$41,MATCH('Part VI-check'!J2,'Part VI'!$AC$11:$AC$41,0),1),0)</f>
        <v>0</v>
      </c>
      <c r="K3" s="338">
        <f>IFERROR(INDEX('Part VI'!$AB$11:$AC$41,MATCH('Part VI-check'!K2,'Part VI'!$AC$11:$AC$41,0),1),0)</f>
        <v>0</v>
      </c>
      <c r="L3" s="338">
        <f>IFERROR(INDEX('Part VI'!$AB$11:$AC$41,MATCH('Part VI-check'!L2,'Part VI'!$AC$11:$AC$41,0),1),0)</f>
        <v>0</v>
      </c>
      <c r="M3" s="338">
        <f>IFERROR(INDEX('Part VI'!$AB$11:$AC$41,MATCH('Part VI-check'!M2,'Part VI'!$AC$11:$AC$41,0),1),0)</f>
        <v>0</v>
      </c>
      <c r="N3" s="338">
        <f>IFERROR(INDEX('Part VI'!$AB$11:$AC$41,MATCH('Part VI-check'!N2,'Part VI'!$AC$11:$AC$41,0),1),0)</f>
        <v>0</v>
      </c>
      <c r="O3" s="338">
        <f>IFERROR(INDEX('Part VI'!$AB$11:$AC$41,MATCH('Part VI-check'!O2,'Part VI'!$AC$11:$AC$41,0),1),0)</f>
        <v>0</v>
      </c>
      <c r="P3" s="338">
        <f>IFERROR(INDEX('Part VI'!$AB$11:$AC$41,MATCH('Part VI-check'!P2,'Part VI'!$AC$11:$AC$41,0),1),0)</f>
        <v>0</v>
      </c>
      <c r="Q3" s="338">
        <f>IFERROR(INDEX('Part VI'!$AB$11:$AC$41,MATCH('Part VI-check'!Q2,'Part VI'!$AC$11:$AC$41,0),1),0)</f>
        <v>0</v>
      </c>
      <c r="R3" s="338">
        <f>IFERROR(INDEX('Part VI'!$AB$11:$AC$41,MATCH('Part VI-check'!R2,'Part VI'!$AC$11:$AC$41,0),1),0)</f>
        <v>0</v>
      </c>
      <c r="S3" s="338">
        <f>IFERROR(INDEX('Part VI'!$AB$11:$AC$41,MATCH('Part VI-check'!S2,'Part VI'!$AC$11:$AC$41,0),1),0)</f>
        <v>0</v>
      </c>
      <c r="T3" s="338">
        <f>IFERROR(INDEX('Part VI'!$AB$11:$AC$41,MATCH('Part VI-check'!T2,'Part VI'!$AC$11:$AC$41,0),1),0)</f>
        <v>0</v>
      </c>
      <c r="U3" s="338">
        <f>IFERROR(INDEX('Part VI'!$AB$11:$AC$41,MATCH('Part VI-check'!U2,'Part VI'!$AC$11:$AC$41,0),1),0)</f>
        <v>0</v>
      </c>
      <c r="V3" s="338">
        <f>IFERROR(INDEX('Part VI'!$AB$11:$AC$41,MATCH('Part VI-check'!V2,'Part VI'!$AC$11:$AC$41,0),1),0)</f>
        <v>0</v>
      </c>
      <c r="W3" s="338">
        <f>IFERROR(INDEX('Part VI'!$AB$11:$AC$41,MATCH('Part VI-check'!W2,'Part VI'!$AC$11:$AC$41,0),1),0)</f>
        <v>0</v>
      </c>
      <c r="X3" s="338">
        <f>IFERROR(INDEX('Part VI'!$AB$11:$AC$41,MATCH('Part VI-check'!X2,'Part VI'!$AC$11:$AC$41,0),1),0)</f>
        <v>0</v>
      </c>
      <c r="Y3" s="338">
        <f>IFERROR(INDEX('Part VI'!$AB$11:$AC$41,MATCH('Part VI-check'!Y2,'Part VI'!$AC$11:$AC$41,0),1),0)</f>
        <v>0</v>
      </c>
      <c r="Z3" s="338">
        <f>IFERROR(INDEX('Part VI'!$AB$11:$AC$41,MATCH('Part VI-check'!Z2,'Part VI'!$AC$11:$AC$41,0),1),0)</f>
        <v>0</v>
      </c>
      <c r="AA3" s="338">
        <f>IFERROR(INDEX('Part VI'!$AB$11:$AC$41,MATCH('Part VI-check'!AA2,'Part VI'!$AC$11:$AC$41,0),1),0)</f>
        <v>0</v>
      </c>
      <c r="AB3" s="338">
        <f>IFERROR(INDEX('Part VI'!$AB$11:$AC$41,MATCH('Part VI-check'!AB2,'Part VI'!$AC$11:$AC$41,0),1),0)</f>
        <v>0</v>
      </c>
      <c r="AC3" s="338">
        <f>IFERROR(INDEX('Part VI'!$AB$11:$AC$41,MATCH('Part VI-check'!AC2,'Part VI'!$AC$11:$AC$41,0),1),0)</f>
        <v>0</v>
      </c>
      <c r="AD3" s="338">
        <f>IFERROR(INDEX('Part VI'!$AB$11:$AC$41,MATCH('Part VI-check'!AD2,'Part VI'!$AC$11:$AC$41,0),1),0)</f>
        <v>0</v>
      </c>
      <c r="AE3" s="338">
        <f>IFERROR(INDEX('Part VI'!$AB$11:$AC$41,MATCH('Part VI-check'!AE2,'Part VI'!$AC$11:$AC$41,0),1),0)</f>
        <v>0</v>
      </c>
      <c r="AF3" s="338">
        <f>IFERROR(INDEX('Part VI'!$AB$11:$AC$41,MATCH('Part VI-check'!AF2,'Part VI'!$AC$11:$AC$41,0),1),0)</f>
        <v>0</v>
      </c>
      <c r="AG3" s="338">
        <f>IFERROR(INDEX('Part VI'!$AB$11:$AC$41,MATCH('Part VI-check'!AG2,'Part VI'!$AC$11:$AC$41,0),1),0)</f>
        <v>0</v>
      </c>
      <c r="AH3" s="338">
        <f>IFERROR(INDEX('Part VI'!$AB$11:$AC$41,MATCH('Part VI-check'!AH2,'Part VI'!$AC$11:$AC$41,0),1),0)</f>
        <v>0</v>
      </c>
      <c r="AI3" s="338">
        <f>IFERROR(INDEX('Part VI'!$AB$11:$AC$41,MATCH('Part VI-check'!AI2,'Part VI'!$AC$11:$AC$41,0),1),0)</f>
        <v>0</v>
      </c>
      <c r="AJ3" s="338">
        <f>IFERROR(INDEX('Part VI'!$AB$11:$AC$41,MATCH('Part VI-check'!AJ2,'Part VI'!$AC$11:$AC$41,0),1),0)</f>
        <v>0</v>
      </c>
      <c r="AK3" s="67"/>
    </row>
    <row r="4" spans="1:139" x14ac:dyDescent="0.45">
      <c r="A4" s="357" t="s">
        <v>208</v>
      </c>
      <c r="B4" s="358" t="s">
        <v>209</v>
      </c>
      <c r="C4" s="140">
        <f>IFERROR(INDEX('Part VI'!$Z$11:$AC$41,MATCH('Part VI-check'!C2,'Part VI'!$AC$11:$AC$41,0),1),0)+IFERROR(INDEX('Part VI'!$AA$11:$AC$41,MATCH('Part VI-check'!C2,'Part VI'!$AC$11:$AC$41,0),1),0)</f>
        <v>0</v>
      </c>
      <c r="D4" s="140">
        <f>IFERROR(INDEX('Part VI'!$Z$11:$AC$41,MATCH('Part VI-check'!D2,'Part VI'!$AC$11:$AC$41,0),1),0)+IFERROR(INDEX('Part VI'!$AA$11:$AC$41,MATCH('Part VI-check'!D2,'Part VI'!$AC$11:$AC$41,0),1),0)</f>
        <v>0</v>
      </c>
      <c r="E4" s="140">
        <f>IFERROR(INDEX('Part VI'!$Z$11:$AC$41,MATCH('Part VI-check'!E2,'Part VI'!$AC$11:$AC$41,0),1),0)+IFERROR(INDEX('Part VI'!$AA$11:$AC$41,MATCH('Part VI-check'!E2,'Part VI'!$AC$11:$AC$41,0),1),0)</f>
        <v>0</v>
      </c>
      <c r="F4" s="140">
        <f>IFERROR(INDEX('Part VI'!$Z$11:$AC$41,MATCH('Part VI-check'!F2,'Part VI'!$AC$11:$AC$41,0),1),0)+IFERROR(INDEX('Part VI'!$AA$11:$AC$41,MATCH('Part VI-check'!F2,'Part VI'!$AC$11:$AC$41,0),1),0)</f>
        <v>0</v>
      </c>
      <c r="G4" s="140">
        <f>IFERROR(INDEX('Part VI'!$Z$11:$AC$41,MATCH('Part VI-check'!G2,'Part VI'!$AC$11:$AC$41,0),1),0)+IFERROR(INDEX('Part VI'!$AA$11:$AC$41,MATCH('Part VI-check'!G2,'Part VI'!$AC$11:$AC$41,0),1),0)</f>
        <v>1687203.2623762498</v>
      </c>
      <c r="H4" s="140">
        <f>IFERROR(INDEX('Part VI'!$Z$11:$AC$41,MATCH('Part VI-check'!H2,'Part VI'!$AC$11:$AC$41,0),1),0)+IFERROR(INDEX('Part VI'!$AA$11:$AC$41,MATCH('Part VI-check'!H2,'Part VI'!$AC$11:$AC$41,0),1),0)</f>
        <v>1687203.2623762498</v>
      </c>
      <c r="I4" s="140">
        <f>IFERROR(INDEX('Part VI'!$Z$11:$AC$41,MATCH('Part VI-check'!I2,'Part VI'!$AC$11:$AC$41,0),1),0)+IFERROR(INDEX('Part VI'!$AA$11:$AC$41,MATCH('Part VI-check'!I2,'Part VI'!$AC$11:$AC$41,0),1),0)</f>
        <v>1687203.2623762498</v>
      </c>
      <c r="J4" s="140">
        <f>IFERROR(INDEX('Part VI'!$Z$11:$AC$41,MATCH('Part VI-check'!J2,'Part VI'!$AC$11:$AC$41,0),1),0)+IFERROR(INDEX('Part VI'!$AA$11:$AC$41,MATCH('Part VI-check'!J2,'Part VI'!$AC$11:$AC$41,0),1),0)</f>
        <v>1687203.2623762498</v>
      </c>
      <c r="K4" s="140">
        <f>IFERROR(INDEX('Part VI'!$Z$11:$AC$41,MATCH('Part VI-check'!K2,'Part VI'!$AC$11:$AC$41,0),1),0)+IFERROR(INDEX('Part VI'!$AA$11:$AC$41,MATCH('Part VI-check'!K2,'Part VI'!$AC$11:$AC$41,0),1),0)</f>
        <v>1687203.2623762498</v>
      </c>
      <c r="L4" s="140">
        <f>IFERROR(INDEX('Part VI'!$Z$11:$AC$41,MATCH('Part VI-check'!L2,'Part VI'!$AC$11:$AC$41,0),1),0)+IFERROR(INDEX('Part VI'!$AA$11:$AC$41,MATCH('Part VI-check'!L2,'Part VI'!$AC$11:$AC$41,0),1),0)</f>
        <v>1687203.2623762498</v>
      </c>
      <c r="M4" s="140">
        <f>IFERROR(INDEX('Part VI'!$Z$11:$AC$41,MATCH('Part VI-check'!M2,'Part VI'!$AC$11:$AC$41,0),1),0)+IFERROR(INDEX('Part VI'!$AA$11:$AC$41,MATCH('Part VI-check'!M2,'Part VI'!$AC$11:$AC$41,0),1),0)</f>
        <v>1687203.2623762498</v>
      </c>
      <c r="N4" s="140">
        <f>IFERROR(INDEX('Part VI'!$Z$11:$AC$41,MATCH('Part VI-check'!N2,'Part VI'!$AC$11:$AC$41,0),1),0)+IFERROR(INDEX('Part VI'!$AA$11:$AC$41,MATCH('Part VI-check'!N2,'Part VI'!$AC$11:$AC$41,0),1),0)</f>
        <v>1687203.2623762498</v>
      </c>
      <c r="O4" s="140">
        <f>IFERROR(INDEX('Part VI'!$Z$11:$AC$41,MATCH('Part VI-check'!O2,'Part VI'!$AC$11:$AC$41,0),1),0)+IFERROR(INDEX('Part VI'!$AA$11:$AC$41,MATCH('Part VI-check'!O2,'Part VI'!$AC$11:$AC$41,0),1),0)</f>
        <v>1687203.2623762498</v>
      </c>
      <c r="P4" s="140">
        <f>IFERROR(INDEX('Part VI'!$Z$11:$AC$41,MATCH('Part VI-check'!P2,'Part VI'!$AC$11:$AC$41,0),1),0)+IFERROR(INDEX('Part VI'!$AA$11:$AC$41,MATCH('Part VI-check'!P2,'Part VI'!$AC$11:$AC$41,0),1),0)</f>
        <v>1687203.2623762498</v>
      </c>
      <c r="Q4" s="140">
        <f>IFERROR(INDEX('Part VI'!$Z$11:$AC$41,MATCH('Part VI-check'!Q2,'Part VI'!$AC$11:$AC$41,0),1),0)+IFERROR(INDEX('Part VI'!$AA$11:$AC$41,MATCH('Part VI-check'!Q2,'Part VI'!$AC$11:$AC$41,0),1),0)</f>
        <v>0</v>
      </c>
      <c r="R4" s="140">
        <f>IFERROR(INDEX('Part VI'!$Z$11:$AC$41,MATCH('Part VI-check'!R2,'Part VI'!$AC$11:$AC$41,0),1),0)+IFERROR(INDEX('Part VI'!$AA$11:$AC$41,MATCH('Part VI-check'!R2,'Part VI'!$AC$11:$AC$41,0),1),0)</f>
        <v>0</v>
      </c>
      <c r="S4" s="140">
        <f>IFERROR(INDEX('Part VI'!$Z$11:$AC$41,MATCH('Part VI-check'!S2,'Part VI'!$AC$11:$AC$41,0),1),0)+IFERROR(INDEX('Part VI'!$AA$11:$AC$41,MATCH('Part VI-check'!S2,'Part VI'!$AC$11:$AC$41,0),1),0)</f>
        <v>0</v>
      </c>
      <c r="T4" s="140">
        <f>IFERROR(INDEX('Part VI'!$Z$11:$AC$41,MATCH('Part VI-check'!T2,'Part VI'!$AC$11:$AC$41,0),1),0)+IFERROR(INDEX('Part VI'!$AA$11:$AC$41,MATCH('Part VI-check'!T2,'Part VI'!$AC$11:$AC$41,0),1),0)</f>
        <v>0</v>
      </c>
      <c r="U4" s="140">
        <f>IFERROR(INDEX('Part VI'!$Z$11:$AC$41,MATCH('Part VI-check'!U2,'Part VI'!$AC$11:$AC$41,0),1),0)+IFERROR(INDEX('Part VI'!$AA$11:$AC$41,MATCH('Part VI-check'!U2,'Part VI'!$AC$11:$AC$41,0),1),0)</f>
        <v>0</v>
      </c>
      <c r="V4" s="140">
        <f>IFERROR(INDEX('Part VI'!$Z$11:$AC$41,MATCH('Part VI-check'!V2,'Part VI'!$AC$11:$AC$41,0),1),0)+IFERROR(INDEX('Part VI'!$AA$11:$AC$41,MATCH('Part VI-check'!V2,'Part VI'!$AC$11:$AC$41,0),1),0)</f>
        <v>0</v>
      </c>
      <c r="W4" s="140">
        <f>IFERROR(INDEX('Part VI'!$Z$11:$AC$41,MATCH('Part VI-check'!W2,'Part VI'!$AC$11:$AC$41,0),1),0)+IFERROR(INDEX('Part VI'!$AA$11:$AC$41,MATCH('Part VI-check'!W2,'Part VI'!$AC$11:$AC$41,0),1),0)</f>
        <v>0</v>
      </c>
      <c r="X4" s="140">
        <f>IFERROR(INDEX('Part VI'!$Z$11:$AC$41,MATCH('Part VI-check'!X2,'Part VI'!$AC$11:$AC$41,0),1),0)+IFERROR(INDEX('Part VI'!$AA$11:$AC$41,MATCH('Part VI-check'!X2,'Part VI'!$AC$11:$AC$41,0),1),0)</f>
        <v>0</v>
      </c>
      <c r="Y4" s="140">
        <f>IFERROR(INDEX('Part VI'!$Z$11:$AC$41,MATCH('Part VI-check'!Y2,'Part VI'!$AC$11:$AC$41,0),1),0)+IFERROR(INDEX('Part VI'!$AA$11:$AC$41,MATCH('Part VI-check'!Y2,'Part VI'!$AC$11:$AC$41,0),1),0)</f>
        <v>0</v>
      </c>
      <c r="Z4" s="140">
        <f>IFERROR(INDEX('Part VI'!$Z$11:$AC$41,MATCH('Part VI-check'!Z2,'Part VI'!$AC$11:$AC$41,0),1),0)+IFERROR(INDEX('Part VI'!$AA$11:$AC$41,MATCH('Part VI-check'!Z2,'Part VI'!$AC$11:$AC$41,0),1),0)</f>
        <v>0</v>
      </c>
      <c r="AA4" s="140">
        <f>IFERROR(INDEX('Part VI'!$Z$11:$AC$41,MATCH('Part VI-check'!AA2,'Part VI'!$AC$11:$AC$41,0),1),0)+IFERROR(INDEX('Part VI'!$AA$11:$AC$41,MATCH('Part VI-check'!AA2,'Part VI'!$AC$11:$AC$41,0),1),0)</f>
        <v>0</v>
      </c>
      <c r="AB4" s="140">
        <f>IFERROR(INDEX('Part VI'!$Z$11:$AC$41,MATCH('Part VI-check'!AB2,'Part VI'!$AC$11:$AC$41,0),1),0)+IFERROR(INDEX('Part VI'!$AA$11:$AC$41,MATCH('Part VI-check'!AB2,'Part VI'!$AC$11:$AC$41,0),1),0)</f>
        <v>0</v>
      </c>
      <c r="AC4" s="140">
        <f>IFERROR(INDEX('Part VI'!$Z$11:$AC$41,MATCH('Part VI-check'!AC2,'Part VI'!$AC$11:$AC$41,0),1),0)+IFERROR(INDEX('Part VI'!$AA$11:$AC$41,MATCH('Part VI-check'!AC2,'Part VI'!$AC$11:$AC$41,0),1),0)</f>
        <v>0</v>
      </c>
      <c r="AD4" s="140">
        <f>IFERROR(INDEX('Part VI'!$Z$11:$AC$41,MATCH('Part VI-check'!AD2,'Part VI'!$AC$11:$AC$41,0),1),0)+IFERROR(INDEX('Part VI'!$AA$11:$AC$41,MATCH('Part VI-check'!AD2,'Part VI'!$AC$11:$AC$41,0),1),0)</f>
        <v>0</v>
      </c>
      <c r="AE4" s="140">
        <f>IFERROR(INDEX('Part VI'!$Z$11:$AC$41,MATCH('Part VI-check'!AE2,'Part VI'!$AC$11:$AC$41,0),1),0)+IFERROR(INDEX('Part VI'!$AA$11:$AC$41,MATCH('Part VI-check'!AE2,'Part VI'!$AC$11:$AC$41,0),1),0)</f>
        <v>0</v>
      </c>
      <c r="AF4" s="140">
        <f>IFERROR(INDEX('Part VI'!$Z$11:$AC$41,MATCH('Part VI-check'!AF2,'Part VI'!$AC$11:$AC$41,0),1),0)+IFERROR(INDEX('Part VI'!$AA$11:$AC$41,MATCH('Part VI-check'!AF2,'Part VI'!$AC$11:$AC$41,0),1),0)</f>
        <v>0</v>
      </c>
      <c r="AG4" s="140">
        <f>IFERROR(INDEX('Part VI'!$Z$11:$AC$41,MATCH('Part VI-check'!AG2,'Part VI'!$AC$11:$AC$41,0),1),0)+IFERROR(INDEX('Part VI'!$AA$11:$AC$41,MATCH('Part VI-check'!AG2,'Part VI'!$AC$11:$AC$41,0),1),0)</f>
        <v>0</v>
      </c>
      <c r="AH4" s="140">
        <f>IFERROR(INDEX('Part VI'!$Z$11:$AC$41,MATCH('Part VI-check'!AH2,'Part VI'!$AC$11:$AC$41,0),1),0)+IFERROR(INDEX('Part VI'!$AA$11:$AC$41,MATCH('Part VI-check'!AH2,'Part VI'!$AC$11:$AC$41,0),1),0)</f>
        <v>0</v>
      </c>
      <c r="AI4" s="140">
        <f>IFERROR(INDEX('Part VI'!$Z$11:$AC$41,MATCH('Part VI-check'!AI2,'Part VI'!$AC$11:$AC$41,0),1),0)+IFERROR(INDEX('Part VI'!$AA$11:$AC$41,MATCH('Part VI-check'!AI2,'Part VI'!$AC$11:$AC$41,0),1),0)</f>
        <v>0</v>
      </c>
      <c r="AJ4" s="140">
        <f>IFERROR(INDEX('Part VI'!$Z$11:$AC$41,MATCH('Part VI-check'!AJ2,'Part VI'!$AC$11:$AC$41,0),1),0)+IFERROR(INDEX('Part VI'!$AA$11:$AC$41,MATCH('Part VI-check'!AJ2,'Part VI'!$AC$11:$AC$41,0),1),0)</f>
        <v>0</v>
      </c>
      <c r="AK4" s="67"/>
    </row>
    <row r="5" spans="1:139" x14ac:dyDescent="0.45">
      <c r="A5" s="357" t="s">
        <v>210</v>
      </c>
      <c r="B5" s="358" t="s">
        <v>211</v>
      </c>
      <c r="C5" s="60">
        <f t="shared" ref="C5:V5" si="0">(C3)*C4</f>
        <v>0</v>
      </c>
      <c r="D5" s="60">
        <f t="shared" si="0"/>
        <v>0</v>
      </c>
      <c r="E5" s="60">
        <f t="shared" si="0"/>
        <v>0</v>
      </c>
      <c r="F5" s="60">
        <f t="shared" si="0"/>
        <v>0</v>
      </c>
      <c r="G5" s="60">
        <f t="shared" si="0"/>
        <v>0</v>
      </c>
      <c r="H5" s="60">
        <f t="shared" si="0"/>
        <v>0</v>
      </c>
      <c r="I5" s="60">
        <f t="shared" si="0"/>
        <v>0</v>
      </c>
      <c r="J5" s="60">
        <f t="shared" si="0"/>
        <v>0</v>
      </c>
      <c r="K5" s="60">
        <f t="shared" si="0"/>
        <v>0</v>
      </c>
      <c r="L5" s="60">
        <f t="shared" si="0"/>
        <v>0</v>
      </c>
      <c r="M5" s="60">
        <f t="shared" si="0"/>
        <v>0</v>
      </c>
      <c r="N5" s="60">
        <f t="shared" si="0"/>
        <v>0</v>
      </c>
      <c r="O5" s="60">
        <f t="shared" si="0"/>
        <v>0</v>
      </c>
      <c r="P5" s="60">
        <f t="shared" si="0"/>
        <v>0</v>
      </c>
      <c r="Q5" s="60">
        <f t="shared" si="0"/>
        <v>0</v>
      </c>
      <c r="R5" s="60">
        <f t="shared" si="0"/>
        <v>0</v>
      </c>
      <c r="S5" s="60">
        <f t="shared" si="0"/>
        <v>0</v>
      </c>
      <c r="T5" s="60">
        <f t="shared" si="0"/>
        <v>0</v>
      </c>
      <c r="U5" s="60">
        <f t="shared" si="0"/>
        <v>0</v>
      </c>
      <c r="V5" s="60">
        <f t="shared" si="0"/>
        <v>0</v>
      </c>
      <c r="W5" s="60">
        <f t="shared" ref="W5:AF5" si="1">(W3)*W4</f>
        <v>0</v>
      </c>
      <c r="X5" s="60">
        <f t="shared" si="1"/>
        <v>0</v>
      </c>
      <c r="Y5" s="60">
        <f t="shared" si="1"/>
        <v>0</v>
      </c>
      <c r="Z5" s="60">
        <f t="shared" si="1"/>
        <v>0</v>
      </c>
      <c r="AA5" s="60">
        <f t="shared" si="1"/>
        <v>0</v>
      </c>
      <c r="AB5" s="60">
        <f t="shared" si="1"/>
        <v>0</v>
      </c>
      <c r="AC5" s="60">
        <f t="shared" si="1"/>
        <v>0</v>
      </c>
      <c r="AD5" s="60">
        <f t="shared" si="1"/>
        <v>0</v>
      </c>
      <c r="AE5" s="60">
        <f t="shared" si="1"/>
        <v>0</v>
      </c>
      <c r="AF5" s="60">
        <f t="shared" si="1"/>
        <v>0</v>
      </c>
      <c r="AG5" s="60">
        <f t="shared" ref="AG5:AJ5" si="2">(AG3)*AG4</f>
        <v>0</v>
      </c>
      <c r="AH5" s="60">
        <f t="shared" si="2"/>
        <v>0</v>
      </c>
      <c r="AI5" s="60">
        <f t="shared" si="2"/>
        <v>0</v>
      </c>
      <c r="AJ5" s="60">
        <f t="shared" si="2"/>
        <v>0</v>
      </c>
      <c r="AK5" s="67"/>
    </row>
    <row r="6" spans="1:139" x14ac:dyDescent="0.45">
      <c r="A6" s="77"/>
      <c r="B6" s="78"/>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335"/>
      <c r="AH6" s="335"/>
      <c r="AI6" s="335"/>
      <c r="AJ6" s="335"/>
      <c r="AK6" s="67"/>
    </row>
    <row r="7" spans="1:139" s="61" customFormat="1" x14ac:dyDescent="0.45">
      <c r="A7" s="152"/>
      <c r="B7" s="152"/>
      <c r="C7" s="152"/>
      <c r="D7" s="152"/>
      <c r="E7" s="67"/>
      <c r="F7" s="68"/>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row>
    <row r="8" spans="1:139" s="61" customFormat="1" x14ac:dyDescent="0.45">
      <c r="A8" s="152"/>
      <c r="B8" s="152"/>
      <c r="C8" s="152"/>
      <c r="D8" s="152"/>
      <c r="E8" s="67"/>
      <c r="F8" s="68"/>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row>
    <row r="9" spans="1:139" ht="15.75" customHeight="1" x14ac:dyDescent="0.45">
      <c r="A9" s="541" t="s">
        <v>212</v>
      </c>
      <c r="B9" s="542"/>
      <c r="C9" s="542"/>
      <c r="D9" s="542"/>
      <c r="E9" s="543"/>
      <c r="F9" s="155"/>
      <c r="G9" s="69"/>
      <c r="H9" s="161" t="s">
        <v>213</v>
      </c>
      <c r="I9" s="162"/>
      <c r="J9" s="163"/>
      <c r="K9" s="164">
        <f>IF(EvalCOD1="","",EvalCOD1)</f>
        <v>47484</v>
      </c>
      <c r="L9" s="70"/>
      <c r="M9" s="70"/>
      <c r="N9" s="70"/>
      <c r="O9" s="70"/>
      <c r="P9" s="70"/>
      <c r="Q9" s="70"/>
      <c r="R9" s="70"/>
      <c r="S9" s="70"/>
      <c r="T9" s="70"/>
      <c r="U9" s="70"/>
      <c r="V9" s="70"/>
      <c r="W9" s="70"/>
      <c r="X9" s="70"/>
      <c r="Y9" s="70"/>
      <c r="Z9" s="70"/>
      <c r="AA9" s="70"/>
      <c r="AB9" s="70"/>
      <c r="AC9" s="70"/>
      <c r="AD9" s="70"/>
      <c r="AE9" s="70"/>
      <c r="AF9" s="70"/>
      <c r="AG9" s="70"/>
      <c r="AH9" s="70"/>
      <c r="AI9" s="70"/>
      <c r="AJ9" s="70"/>
      <c r="AK9" s="70"/>
      <c r="EG9" s="65"/>
      <c r="EH9" s="65"/>
      <c r="EI9" s="65"/>
    </row>
    <row r="10" spans="1:139" ht="15" customHeight="1" x14ac:dyDescent="0.45">
      <c r="A10" s="544" t="s">
        <v>214</v>
      </c>
      <c r="B10" s="539">
        <v>7.1400000000000005E-2</v>
      </c>
      <c r="C10" s="63" t="s">
        <v>211</v>
      </c>
      <c r="D10" s="63" t="s">
        <v>209</v>
      </c>
      <c r="E10" s="63" t="s">
        <v>207</v>
      </c>
      <c r="F10" s="153"/>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ED10" s="5"/>
      <c r="EE10" s="5"/>
      <c r="EF10" s="5"/>
    </row>
    <row r="11" spans="1:139" ht="15" customHeight="1" x14ac:dyDescent="0.45">
      <c r="A11" s="544"/>
      <c r="B11" s="540"/>
      <c r="C11" s="71">
        <f>NPV(B10,C5:AJ5)</f>
        <v>0</v>
      </c>
      <c r="D11" s="72">
        <f>NPV(B10,C4:AJ4)</f>
        <v>8935395.1306456514</v>
      </c>
      <c r="E11" s="64">
        <f>IFERROR(C11/D11,0)</f>
        <v>0</v>
      </c>
      <c r="F11" s="156"/>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ED11" s="5"/>
      <c r="EE11" s="5"/>
      <c r="EF11" s="5"/>
    </row>
    <row r="12" spans="1:139" ht="15" customHeight="1" x14ac:dyDescent="0.45">
      <c r="A12" s="154"/>
      <c r="B12" s="154"/>
      <c r="C12" s="154"/>
      <c r="D12" s="154"/>
      <c r="E12" s="154"/>
      <c r="F12" s="156"/>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EC12" s="5"/>
      <c r="ED12" s="5"/>
      <c r="EE12" s="5"/>
      <c r="EF12" s="5"/>
    </row>
    <row r="13" spans="1:139" x14ac:dyDescent="0.45">
      <c r="A13" s="65"/>
      <c r="B13" s="65"/>
      <c r="C13" s="65"/>
      <c r="D13" s="65"/>
      <c r="E13" s="65"/>
      <c r="F13" s="65"/>
      <c r="G13" s="65"/>
      <c r="H13" s="65"/>
      <c r="I13" s="65"/>
      <c r="J13" s="65"/>
      <c r="K13" s="65"/>
      <c r="L13" s="65"/>
      <c r="M13" s="65"/>
      <c r="N13" s="65"/>
      <c r="O13" s="65"/>
      <c r="P13" s="65"/>
      <c r="Q13" s="65"/>
      <c r="R13" s="65"/>
      <c r="S13" s="65"/>
      <c r="T13" s="65"/>
      <c r="U13" s="65"/>
      <c r="V13" s="65"/>
      <c r="W13" s="6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row>
    <row r="14" spans="1:139" x14ac:dyDescent="0.45">
      <c r="A14" s="65"/>
      <c r="B14" s="65"/>
      <c r="C14" s="65"/>
      <c r="D14" s="65"/>
      <c r="E14" s="65"/>
      <c r="F14" s="65"/>
      <c r="G14" s="65"/>
      <c r="H14" s="65"/>
      <c r="I14" s="65"/>
      <c r="J14" s="65"/>
      <c r="K14" s="65"/>
      <c r="L14" s="65"/>
      <c r="M14" s="65"/>
      <c r="N14" s="65"/>
      <c r="O14" s="65"/>
      <c r="P14" s="65"/>
      <c r="Q14" s="65"/>
      <c r="R14" s="65"/>
      <c r="S14" s="65"/>
      <c r="T14" s="65"/>
      <c r="U14" s="65"/>
      <c r="V14" s="65"/>
      <c r="W14" s="6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row>
    <row r="15" spans="1:139" x14ac:dyDescent="0.45">
      <c r="A15" s="65"/>
      <c r="B15" s="65"/>
      <c r="C15" s="65"/>
      <c r="D15" s="65"/>
      <c r="E15" s="65"/>
      <c r="F15" s="65"/>
      <c r="G15" s="65"/>
      <c r="H15" s="65"/>
      <c r="I15" s="65"/>
      <c r="J15" s="65"/>
      <c r="K15" s="65"/>
      <c r="L15" s="65"/>
      <c r="M15" s="65"/>
      <c r="N15" s="65"/>
      <c r="O15" s="65"/>
      <c r="P15" s="65"/>
      <c r="Q15" s="65"/>
      <c r="R15" s="65"/>
      <c r="S15" s="65"/>
      <c r="T15" s="65"/>
      <c r="U15" s="65"/>
      <c r="V15" s="65"/>
      <c r="W15" s="6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row>
    <row r="16" spans="1:139" x14ac:dyDescent="0.45">
      <c r="A16" s="65"/>
      <c r="B16" s="65"/>
      <c r="C16" s="65"/>
      <c r="D16" s="65"/>
      <c r="E16" s="65"/>
      <c r="F16" s="65"/>
      <c r="G16" s="65"/>
      <c r="H16" s="65"/>
      <c r="I16" s="65"/>
      <c r="J16" s="65"/>
      <c r="K16" s="65"/>
      <c r="L16" s="65"/>
      <c r="M16" s="65"/>
      <c r="N16" s="65"/>
      <c r="O16" s="65"/>
      <c r="P16" s="65"/>
      <c r="Q16" s="65"/>
      <c r="R16" s="65"/>
      <c r="S16" s="65"/>
      <c r="T16" s="65"/>
      <c r="U16" s="65"/>
      <c r="V16" s="65"/>
      <c r="W16" s="6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row>
    <row r="17" spans="1:136" x14ac:dyDescent="0.45">
      <c r="A17" s="65"/>
      <c r="B17" s="65"/>
      <c r="C17" s="65"/>
      <c r="D17" s="65"/>
      <c r="E17" s="65"/>
      <c r="F17" s="65"/>
      <c r="G17" s="65"/>
      <c r="H17" s="65"/>
      <c r="I17" s="65"/>
      <c r="J17" s="65"/>
      <c r="K17" s="65"/>
      <c r="L17" s="65"/>
      <c r="M17" s="65"/>
      <c r="N17" s="65"/>
      <c r="O17" s="65"/>
      <c r="P17" s="65"/>
      <c r="Q17" s="65"/>
      <c r="R17" s="65"/>
      <c r="S17" s="65"/>
      <c r="T17" s="65"/>
      <c r="U17" s="65"/>
      <c r="V17" s="65"/>
      <c r="W17" s="6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row>
    <row r="18" spans="1:136" x14ac:dyDescent="0.45">
      <c r="A18" s="65"/>
      <c r="B18" s="65"/>
      <c r="C18" s="65"/>
      <c r="D18" s="65"/>
      <c r="E18" s="65"/>
      <c r="F18" s="65"/>
      <c r="G18" s="65"/>
      <c r="H18" s="65"/>
      <c r="I18" s="65"/>
      <c r="J18" s="65"/>
      <c r="K18" s="65"/>
      <c r="L18" s="65"/>
      <c r="M18" s="65"/>
      <c r="N18" s="65"/>
      <c r="O18" s="65"/>
      <c r="P18" s="65"/>
      <c r="Q18" s="65"/>
      <c r="R18" s="65"/>
      <c r="S18" s="65"/>
      <c r="T18" s="65"/>
      <c r="U18" s="65"/>
      <c r="V18" s="65"/>
      <c r="W18" s="6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row>
    <row r="19" spans="1:136" x14ac:dyDescent="0.45">
      <c r="A19" s="65"/>
      <c r="B19" s="65"/>
      <c r="C19" s="65"/>
      <c r="D19" s="65"/>
      <c r="E19" s="65"/>
      <c r="F19" s="65"/>
      <c r="G19" s="65"/>
      <c r="H19" s="65"/>
      <c r="I19" s="65"/>
      <c r="J19" s="65"/>
      <c r="K19" s="65"/>
      <c r="L19" s="65"/>
      <c r="M19" s="65"/>
      <c r="N19" s="65"/>
      <c r="O19" s="65"/>
      <c r="P19" s="65"/>
      <c r="Q19" s="65"/>
      <c r="R19" s="65"/>
      <c r="S19" s="65"/>
      <c r="T19" s="65"/>
      <c r="U19" s="65"/>
      <c r="V19" s="65"/>
      <c r="W19" s="6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row>
    <row r="20" spans="1:136" x14ac:dyDescent="0.45">
      <c r="A20" s="65"/>
      <c r="B20" s="65"/>
      <c r="C20" s="65"/>
      <c r="D20" s="65"/>
      <c r="E20" s="65"/>
      <c r="F20" s="65"/>
      <c r="G20" s="65"/>
      <c r="H20" s="65"/>
      <c r="I20" s="65"/>
      <c r="J20" s="65"/>
      <c r="K20" s="65"/>
      <c r="L20" s="65"/>
      <c r="M20" s="65"/>
      <c r="N20" s="65"/>
      <c r="O20" s="65"/>
      <c r="P20" s="65"/>
      <c r="Q20" s="65"/>
      <c r="R20" s="65"/>
      <c r="S20" s="65"/>
      <c r="T20" s="65"/>
      <c r="U20" s="65"/>
      <c r="V20" s="65"/>
      <c r="W20" s="6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row>
    <row r="21" spans="1:136" x14ac:dyDescent="0.45">
      <c r="A21" s="65"/>
      <c r="B21" s="65"/>
      <c r="C21" s="65"/>
      <c r="D21" s="65"/>
      <c r="E21" s="65"/>
      <c r="F21" s="65"/>
      <c r="G21" s="65"/>
      <c r="H21" s="65"/>
      <c r="I21" s="65"/>
      <c r="J21" s="65"/>
      <c r="K21" s="65"/>
      <c r="L21" s="65"/>
      <c r="M21" s="65"/>
      <c r="N21" s="65"/>
      <c r="O21" s="65"/>
      <c r="P21" s="65"/>
      <c r="Q21" s="65"/>
      <c r="R21" s="65"/>
      <c r="S21" s="65"/>
      <c r="T21" s="65"/>
      <c r="U21" s="65"/>
      <c r="V21" s="65"/>
      <c r="W21" s="6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row>
    <row r="22" spans="1:136" x14ac:dyDescent="0.45">
      <c r="A22" s="65"/>
      <c r="B22" s="65"/>
      <c r="C22" s="65"/>
      <c r="D22" s="65"/>
      <c r="E22" s="65"/>
      <c r="F22" s="65"/>
      <c r="G22" s="65"/>
      <c r="H22" s="65"/>
      <c r="I22" s="65"/>
      <c r="J22" s="65"/>
      <c r="K22" s="65"/>
      <c r="L22" s="65"/>
      <c r="M22" s="65"/>
      <c r="N22" s="65"/>
      <c r="O22" s="65"/>
      <c r="P22" s="65"/>
      <c r="Q22" s="65"/>
      <c r="R22" s="65"/>
      <c r="S22" s="65"/>
      <c r="T22" s="65"/>
      <c r="U22" s="65"/>
      <c r="V22" s="65"/>
      <c r="W22" s="6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row>
    <row r="23" spans="1:136" x14ac:dyDescent="0.45">
      <c r="A23" s="65"/>
      <c r="B23" s="65"/>
      <c r="C23" s="65"/>
      <c r="D23" s="65"/>
      <c r="E23" s="65"/>
      <c r="F23" s="65"/>
      <c r="G23" s="65"/>
      <c r="H23" s="65"/>
      <c r="I23" s="65"/>
      <c r="J23" s="65"/>
      <c r="K23" s="65"/>
      <c r="L23" s="65"/>
      <c r="M23" s="65"/>
      <c r="N23" s="65"/>
      <c r="O23" s="65"/>
      <c r="P23" s="65"/>
      <c r="Q23" s="65"/>
      <c r="R23" s="65"/>
      <c r="S23" s="65"/>
      <c r="T23" s="65"/>
      <c r="U23" s="65"/>
      <c r="V23" s="65"/>
      <c r="W23" s="6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row>
    <row r="24" spans="1:136" x14ac:dyDescent="0.45">
      <c r="A24" s="65"/>
      <c r="B24" s="65"/>
      <c r="C24" s="65"/>
      <c r="D24" s="65"/>
      <c r="E24" s="65"/>
      <c r="F24" s="65"/>
      <c r="G24" s="65"/>
      <c r="H24" s="65"/>
      <c r="I24" s="65"/>
      <c r="J24" s="65"/>
      <c r="K24" s="65"/>
      <c r="L24" s="65"/>
      <c r="M24" s="65"/>
      <c r="N24" s="65"/>
      <c r="O24" s="65"/>
      <c r="P24" s="65"/>
      <c r="Q24" s="65"/>
      <c r="R24" s="65"/>
      <c r="S24" s="65"/>
      <c r="T24" s="65"/>
      <c r="U24" s="65"/>
      <c r="V24" s="65"/>
      <c r="W24" s="6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row>
    <row r="25" spans="1:136" x14ac:dyDescent="0.45">
      <c r="A25" s="65"/>
      <c r="B25" s="65"/>
      <c r="C25" s="65"/>
      <c r="D25" s="65"/>
      <c r="E25" s="65"/>
      <c r="F25" s="65"/>
      <c r="G25" s="65"/>
      <c r="H25" s="65"/>
      <c r="I25" s="65"/>
      <c r="J25" s="65"/>
      <c r="K25" s="65"/>
      <c r="L25" s="65"/>
      <c r="M25" s="65"/>
      <c r="N25" s="65"/>
      <c r="O25" s="65"/>
      <c r="P25" s="65"/>
      <c r="Q25" s="65"/>
      <c r="R25" s="65"/>
      <c r="S25" s="65"/>
      <c r="T25" s="65"/>
      <c r="U25" s="65"/>
      <c r="V25" s="65"/>
      <c r="W25" s="6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row>
    <row r="26" spans="1:136" x14ac:dyDescent="0.45">
      <c r="A26" s="65"/>
      <c r="B26" s="65"/>
      <c r="C26" s="65"/>
      <c r="D26" s="65"/>
      <c r="E26" s="65"/>
      <c r="F26" s="65"/>
      <c r="G26" s="65"/>
      <c r="H26" s="65"/>
      <c r="I26" s="65"/>
      <c r="J26" s="65"/>
      <c r="K26" s="65"/>
      <c r="L26" s="65"/>
      <c r="M26" s="65"/>
      <c r="N26" s="65"/>
      <c r="O26" s="65"/>
      <c r="P26" s="65"/>
      <c r="Q26" s="65"/>
      <c r="R26" s="65"/>
      <c r="S26" s="65"/>
      <c r="T26" s="65"/>
      <c r="U26" s="65"/>
      <c r="V26" s="65"/>
      <c r="W26" s="6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row>
    <row r="27" spans="1:136" x14ac:dyDescent="0.45">
      <c r="A27" s="65"/>
      <c r="B27" s="65"/>
      <c r="C27" s="65"/>
      <c r="D27" s="65"/>
      <c r="E27" s="65"/>
      <c r="F27" s="65"/>
      <c r="G27" s="65"/>
      <c r="H27" s="65"/>
      <c r="I27" s="65"/>
      <c r="J27" s="65"/>
      <c r="K27" s="65"/>
      <c r="L27" s="65"/>
      <c r="M27" s="65"/>
      <c r="N27" s="65"/>
      <c r="O27" s="65"/>
      <c r="P27" s="65"/>
      <c r="Q27" s="65"/>
      <c r="R27" s="65"/>
      <c r="S27" s="65"/>
      <c r="T27" s="65"/>
      <c r="U27" s="65"/>
      <c r="V27" s="65"/>
      <c r="W27" s="6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row>
    <row r="28" spans="1:136" x14ac:dyDescent="0.45">
      <c r="A28" s="65"/>
      <c r="B28" s="65"/>
      <c r="C28" s="65"/>
      <c r="D28" s="65"/>
      <c r="E28" s="65"/>
      <c r="F28" s="65"/>
      <c r="G28" s="65"/>
      <c r="H28" s="65"/>
      <c r="I28" s="65"/>
      <c r="J28" s="65"/>
      <c r="K28" s="65"/>
      <c r="L28" s="65"/>
      <c r="M28" s="65"/>
      <c r="N28" s="65"/>
      <c r="O28" s="65"/>
      <c r="P28" s="65"/>
      <c r="Q28" s="65"/>
      <c r="R28" s="65"/>
      <c r="S28" s="65"/>
      <c r="T28" s="65"/>
      <c r="U28" s="65"/>
      <c r="V28" s="65"/>
      <c r="W28" s="6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row>
    <row r="29" spans="1:136" x14ac:dyDescent="0.45">
      <c r="A29" s="65"/>
      <c r="B29" s="65"/>
      <c r="C29" s="65"/>
      <c r="D29" s="65"/>
      <c r="E29" s="65"/>
      <c r="F29" s="65"/>
      <c r="G29" s="65"/>
      <c r="H29" s="65"/>
      <c r="I29" s="65"/>
      <c r="J29" s="65"/>
      <c r="K29" s="65"/>
      <c r="L29" s="65"/>
      <c r="M29" s="65"/>
      <c r="N29" s="65"/>
      <c r="O29" s="65"/>
      <c r="P29" s="65"/>
      <c r="Q29" s="65"/>
      <c r="R29" s="65"/>
      <c r="S29" s="65"/>
      <c r="T29" s="65"/>
      <c r="U29" s="65"/>
      <c r="V29" s="65"/>
      <c r="W29" s="6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row>
    <row r="30" spans="1:136" x14ac:dyDescent="0.45">
      <c r="A30" s="65"/>
      <c r="B30" s="65"/>
      <c r="C30" s="65"/>
      <c r="D30" s="65"/>
      <c r="E30" s="65"/>
      <c r="F30" s="65"/>
      <c r="G30" s="65"/>
      <c r="H30" s="65"/>
      <c r="I30" s="65"/>
      <c r="J30" s="65"/>
      <c r="K30" s="65"/>
      <c r="L30" s="65"/>
      <c r="M30" s="65"/>
      <c r="N30" s="65"/>
      <c r="O30" s="65"/>
      <c r="P30" s="65"/>
      <c r="Q30" s="65"/>
      <c r="R30" s="65"/>
      <c r="S30" s="65"/>
      <c r="T30" s="65"/>
      <c r="U30" s="65"/>
      <c r="V30" s="65"/>
      <c r="W30" s="6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row>
    <row r="31" spans="1:136" x14ac:dyDescent="0.45">
      <c r="A31" s="65"/>
      <c r="B31" s="65"/>
      <c r="C31" s="65"/>
      <c r="D31" s="65"/>
      <c r="E31" s="65"/>
      <c r="F31" s="65"/>
      <c r="G31" s="65"/>
      <c r="H31" s="65"/>
      <c r="I31" s="65"/>
      <c r="J31" s="65"/>
      <c r="K31" s="65"/>
      <c r="L31" s="65"/>
      <c r="M31" s="65"/>
      <c r="N31" s="65"/>
      <c r="O31" s="65"/>
      <c r="P31" s="65"/>
      <c r="Q31" s="65"/>
      <c r="R31" s="65"/>
      <c r="S31" s="65"/>
      <c r="T31" s="65"/>
      <c r="U31" s="65"/>
      <c r="V31" s="65"/>
      <c r="W31" s="6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row>
    <row r="32" spans="1:136" x14ac:dyDescent="0.45">
      <c r="A32" s="65"/>
      <c r="B32" s="65"/>
      <c r="C32" s="65"/>
      <c r="D32" s="65"/>
      <c r="E32" s="65"/>
      <c r="F32" s="65"/>
      <c r="G32" s="65"/>
      <c r="H32" s="65"/>
      <c r="I32" s="65"/>
      <c r="J32" s="65"/>
      <c r="K32" s="65"/>
      <c r="L32" s="65"/>
      <c r="M32" s="65"/>
      <c r="N32" s="65"/>
      <c r="O32" s="65"/>
      <c r="P32" s="65"/>
      <c r="Q32" s="65"/>
      <c r="R32" s="65"/>
      <c r="S32" s="65"/>
      <c r="T32" s="65"/>
      <c r="U32" s="65"/>
      <c r="V32" s="65"/>
      <c r="W32" s="6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row>
    <row r="33" spans="1:136" x14ac:dyDescent="0.45">
      <c r="A33" s="65"/>
      <c r="B33" s="65"/>
      <c r="C33" s="65"/>
      <c r="D33" s="65"/>
      <c r="E33" s="65"/>
      <c r="F33" s="65"/>
      <c r="G33" s="65"/>
      <c r="H33" s="65"/>
      <c r="I33" s="65"/>
      <c r="J33" s="65"/>
      <c r="K33" s="65"/>
      <c r="L33" s="65"/>
      <c r="M33" s="65"/>
      <c r="N33" s="65"/>
      <c r="O33" s="65"/>
      <c r="P33" s="65"/>
      <c r="Q33" s="65"/>
      <c r="R33" s="65"/>
      <c r="S33" s="65"/>
      <c r="T33" s="65"/>
      <c r="U33" s="65"/>
      <c r="V33" s="65"/>
      <c r="W33" s="6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row>
    <row r="34" spans="1:136" x14ac:dyDescent="0.45">
      <c r="A34" s="65"/>
      <c r="B34" s="65"/>
      <c r="C34" s="65"/>
      <c r="D34" s="65"/>
      <c r="E34" s="65"/>
      <c r="F34" s="65"/>
      <c r="G34" s="65"/>
      <c r="H34" s="65"/>
      <c r="I34" s="65"/>
      <c r="J34" s="65"/>
      <c r="K34" s="65"/>
      <c r="L34" s="65"/>
      <c r="M34" s="65"/>
      <c r="N34" s="65"/>
      <c r="O34" s="65"/>
      <c r="P34" s="65"/>
      <c r="Q34" s="65"/>
      <c r="R34" s="65"/>
      <c r="S34" s="65"/>
      <c r="T34" s="65"/>
      <c r="U34" s="65"/>
      <c r="V34" s="65"/>
      <c r="W34" s="6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row>
    <row r="35" spans="1:136" x14ac:dyDescent="0.45">
      <c r="A35" s="65"/>
      <c r="B35" s="65"/>
      <c r="C35" s="65"/>
      <c r="D35" s="65"/>
      <c r="E35" s="65"/>
      <c r="F35" s="65"/>
      <c r="G35" s="65"/>
      <c r="H35" s="65"/>
      <c r="I35" s="65"/>
      <c r="J35" s="65"/>
      <c r="K35" s="65"/>
      <c r="L35" s="65"/>
      <c r="M35" s="65"/>
      <c r="N35" s="65"/>
      <c r="O35" s="65"/>
      <c r="P35" s="65"/>
      <c r="Q35" s="65"/>
      <c r="R35" s="65"/>
      <c r="S35" s="65"/>
      <c r="T35" s="65"/>
      <c r="U35" s="65"/>
      <c r="V35" s="65"/>
      <c r="W35" s="6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row>
    <row r="36" spans="1:136" x14ac:dyDescent="0.45">
      <c r="A36" s="65"/>
      <c r="B36" s="65"/>
      <c r="C36" s="65"/>
      <c r="D36" s="65"/>
      <c r="E36" s="65"/>
      <c r="F36" s="65"/>
      <c r="G36" s="65"/>
      <c r="H36" s="65"/>
      <c r="I36" s="65"/>
      <c r="J36" s="65"/>
      <c r="K36" s="65"/>
      <c r="L36" s="65"/>
      <c r="M36" s="65"/>
      <c r="N36" s="65"/>
      <c r="O36" s="65"/>
      <c r="P36" s="65"/>
      <c r="Q36" s="65"/>
      <c r="R36" s="65"/>
      <c r="S36" s="65"/>
      <c r="T36" s="65"/>
      <c r="U36" s="65"/>
      <c r="V36" s="65"/>
      <c r="W36" s="6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row>
    <row r="37" spans="1:136" x14ac:dyDescent="0.45">
      <c r="A37" s="65"/>
      <c r="B37" s="65"/>
      <c r="C37" s="65"/>
      <c r="D37" s="65"/>
      <c r="E37" s="65"/>
      <c r="F37" s="65"/>
      <c r="G37" s="65"/>
      <c r="H37" s="65"/>
      <c r="I37" s="65"/>
      <c r="J37" s="65"/>
      <c r="K37" s="65"/>
      <c r="L37" s="65"/>
      <c r="M37" s="65"/>
      <c r="N37" s="65"/>
      <c r="O37" s="65"/>
      <c r="P37" s="65"/>
      <c r="Q37" s="65"/>
      <c r="R37" s="65"/>
      <c r="S37" s="65"/>
      <c r="T37" s="65"/>
      <c r="U37" s="65"/>
      <c r="V37" s="65"/>
      <c r="W37" s="6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row>
    <row r="38" spans="1:136" x14ac:dyDescent="0.45">
      <c r="A38" s="65"/>
      <c r="B38" s="65"/>
      <c r="C38" s="65"/>
      <c r="D38" s="65"/>
      <c r="E38" s="65"/>
      <c r="F38" s="65"/>
      <c r="G38" s="65"/>
      <c r="H38" s="65"/>
      <c r="I38" s="65"/>
      <c r="J38" s="65"/>
      <c r="K38" s="65"/>
      <c r="L38" s="65"/>
      <c r="M38" s="65"/>
      <c r="N38" s="65"/>
      <c r="O38" s="65"/>
      <c r="P38" s="65"/>
      <c r="Q38" s="65"/>
      <c r="R38" s="65"/>
      <c r="S38" s="65"/>
      <c r="T38" s="65"/>
      <c r="U38" s="65"/>
      <c r="V38" s="65"/>
      <c r="W38" s="6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row>
    <row r="39" spans="1:136" x14ac:dyDescent="0.45">
      <c r="A39" s="65"/>
      <c r="B39" s="65"/>
      <c r="C39" s="65"/>
      <c r="D39" s="65"/>
      <c r="E39" s="65"/>
      <c r="F39" s="65"/>
      <c r="G39" s="65"/>
      <c r="H39" s="65"/>
      <c r="I39" s="65"/>
      <c r="J39" s="65"/>
      <c r="K39" s="65"/>
      <c r="L39" s="65"/>
      <c r="M39" s="65"/>
      <c r="N39" s="65"/>
      <c r="O39" s="65"/>
      <c r="P39" s="65"/>
      <c r="Q39" s="65"/>
      <c r="R39" s="65"/>
      <c r="S39" s="65"/>
      <c r="T39" s="65"/>
      <c r="U39" s="65"/>
      <c r="V39" s="65"/>
      <c r="W39" s="6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row>
    <row r="40" spans="1:136" x14ac:dyDescent="0.4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row>
    <row r="41" spans="1:136" x14ac:dyDescent="0.4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row>
    <row r="42" spans="1:136" x14ac:dyDescent="0.4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row>
    <row r="43" spans="1:136" x14ac:dyDescent="0.4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row>
  </sheetData>
  <mergeCells count="4">
    <mergeCell ref="A1:Y1"/>
    <mergeCell ref="B10:B11"/>
    <mergeCell ref="A9:E9"/>
    <mergeCell ref="A10:A11"/>
  </mergeCells>
  <phoneticPr fontId="29" type="noConversion"/>
  <conditionalFormatting sqref="A12:F12">
    <cfRule type="containsText" dxfId="2" priority="20" operator="containsText" text="Pass">
      <formula>NOT(ISERROR(SEARCH("Pass",A12)))</formula>
    </cfRule>
    <cfRule type="containsText" dxfId="1" priority="21" operator="containsText" text="Fail">
      <formula>NOT(ISERROR(SEARCH("Fail",A12)))</formula>
    </cfRule>
  </conditionalFormatting>
  <pageMargins left="0.7" right="0.7" top="0.75" bottom="0.75" header="0.3" footer="0.3"/>
  <pageSetup orientation="portrait"/>
  <extLst>
    <ext xmlns:x14="http://schemas.microsoft.com/office/spreadsheetml/2009/9/main" uri="{78C0D931-6437-407d-A8EE-F0AAD7539E65}">
      <x14:conditionalFormattings>
        <x14:conditionalFormatting xmlns:xm="http://schemas.microsoft.com/office/excel/2006/main">
          <x14:cfRule type="expression" priority="135" id="{29DB1ED8-C650-4296-8F66-57A52A2C2CF4}">
            <xm:f>'Part IV'!#REF!&lt;3</xm:f>
            <x14:dxf>
              <font>
                <color theme="1" tint="0.499984740745262"/>
              </font>
              <fill>
                <patternFill>
                  <bgColor theme="1" tint="0.499984740745262"/>
                </patternFill>
              </fill>
            </x14:dxf>
          </x14:cfRule>
          <xm:sqref>A12 C12:E12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8FB12-6E6F-451F-A01C-B302BA68C208}">
  <sheetPr>
    <pageSetUpPr fitToPage="1"/>
  </sheetPr>
  <dimension ref="B1:N26"/>
  <sheetViews>
    <sheetView showGridLines="0" workbookViewId="0">
      <selection activeCell="E13" sqref="E13"/>
    </sheetView>
  </sheetViews>
  <sheetFormatPr defaultColWidth="9.19921875" defaultRowHeight="14.25" x14ac:dyDescent="0.45"/>
  <cols>
    <col min="1" max="1" width="3.46484375" style="20" customWidth="1"/>
    <col min="2" max="2" width="6.46484375" style="20" customWidth="1"/>
    <col min="3" max="4" width="9.19921875" style="20"/>
    <col min="5" max="5" width="12.796875" style="20" customWidth="1"/>
    <col min="6" max="6" width="9.19921875" style="20"/>
    <col min="7" max="7" width="10.73046875" style="20" customWidth="1"/>
    <col min="8" max="8" width="9.19921875" style="20"/>
    <col min="9" max="9" width="10.73046875" style="20" customWidth="1"/>
    <col min="10" max="10" width="9.19921875" style="20"/>
    <col min="11" max="11" width="7.46484375" style="20" customWidth="1"/>
    <col min="12" max="16384" width="9.19921875" style="20"/>
  </cols>
  <sheetData>
    <row r="1" spans="2:14" ht="14.65" thickBot="1" x14ac:dyDescent="0.5"/>
    <row r="2" spans="2:14" x14ac:dyDescent="0.45">
      <c r="B2" s="8" t="str">
        <f>"Version " &amp; Version</f>
        <v>Version 07312025-FINAL</v>
      </c>
      <c r="C2" s="1"/>
      <c r="D2" s="1"/>
      <c r="E2" s="1"/>
      <c r="F2" s="1"/>
      <c r="G2" s="1"/>
      <c r="H2" s="1"/>
      <c r="I2" s="1"/>
      <c r="J2" s="1"/>
      <c r="K2" s="15"/>
      <c r="L2" s="14"/>
      <c r="M2" s="14"/>
    </row>
    <row r="3" spans="2:14" ht="15.4" x14ac:dyDescent="0.45">
      <c r="B3" s="379" t="s">
        <v>215</v>
      </c>
      <c r="C3" s="380"/>
      <c r="D3" s="380"/>
      <c r="E3" s="380"/>
      <c r="F3" s="380"/>
      <c r="G3" s="380"/>
      <c r="H3" s="380"/>
      <c r="I3" s="380"/>
      <c r="J3" s="380"/>
      <c r="K3" s="381"/>
      <c r="L3" s="14"/>
      <c r="M3" s="14"/>
    </row>
    <row r="4" spans="2:14" ht="15.4" x14ac:dyDescent="0.45">
      <c r="B4" s="429" t="s">
        <v>216</v>
      </c>
      <c r="C4" s="430"/>
      <c r="D4" s="430"/>
      <c r="E4" s="430"/>
      <c r="F4" s="430"/>
      <c r="G4" s="430"/>
      <c r="H4" s="430"/>
      <c r="I4" s="430"/>
      <c r="J4" s="430"/>
      <c r="K4" s="431"/>
      <c r="L4" s="73"/>
      <c r="M4" s="73"/>
    </row>
    <row r="5" spans="2:14" ht="15.4" x14ac:dyDescent="0.45">
      <c r="B5" s="379"/>
      <c r="C5" s="380"/>
      <c r="D5" s="380"/>
      <c r="E5" s="380"/>
      <c r="F5" s="380"/>
      <c r="G5" s="380"/>
      <c r="H5" s="380"/>
      <c r="I5" s="380"/>
      <c r="J5" s="380"/>
      <c r="K5" s="381"/>
      <c r="L5" s="14"/>
      <c r="M5" s="14"/>
    </row>
    <row r="6" spans="2:14" ht="15.4" x14ac:dyDescent="0.45">
      <c r="B6" s="379"/>
      <c r="C6" s="380"/>
      <c r="D6" s="380"/>
      <c r="E6" s="380"/>
      <c r="F6" s="380"/>
      <c r="G6" s="380"/>
      <c r="H6" s="380"/>
      <c r="I6" s="380"/>
      <c r="J6" s="380"/>
      <c r="K6" s="381"/>
      <c r="L6" s="14"/>
      <c r="M6" s="14"/>
      <c r="N6" s="24"/>
    </row>
    <row r="7" spans="2:14" ht="15.4" x14ac:dyDescent="0.45">
      <c r="B7" s="80"/>
      <c r="C7" s="37"/>
      <c r="D7" s="37"/>
      <c r="E7" s="37"/>
      <c r="F7" s="37"/>
      <c r="G7" s="37"/>
      <c r="H7" s="37"/>
      <c r="I7" s="37"/>
      <c r="J7" s="37"/>
      <c r="K7" s="82"/>
      <c r="L7" s="14"/>
      <c r="M7" s="14"/>
    </row>
    <row r="8" spans="2:14" ht="15.4" x14ac:dyDescent="0.45">
      <c r="B8" s="80"/>
      <c r="C8" s="6" t="s">
        <v>26</v>
      </c>
      <c r="D8" s="6"/>
      <c r="E8" s="462" t="str">
        <f>IF(ProjTitle="","Auto-Filled",ProjTitle)</f>
        <v>River Mill Storage, LLC</v>
      </c>
      <c r="F8" s="462"/>
      <c r="G8" s="462"/>
      <c r="H8" s="462"/>
      <c r="I8" s="462"/>
      <c r="J8" s="462"/>
      <c r="K8" s="82"/>
      <c r="L8" s="35"/>
      <c r="M8" s="14"/>
    </row>
    <row r="9" spans="2:14" x14ac:dyDescent="0.45">
      <c r="B9" s="16"/>
      <c r="C9" s="7"/>
      <c r="D9" s="7"/>
      <c r="E9" s="7"/>
      <c r="F9" s="7"/>
      <c r="G9" s="7"/>
      <c r="H9" s="7"/>
      <c r="I9" s="7"/>
      <c r="J9" s="7"/>
      <c r="K9" s="17"/>
      <c r="L9" s="14"/>
      <c r="M9" s="14"/>
    </row>
    <row r="10" spans="2:14" ht="154.5" customHeight="1" x14ac:dyDescent="0.45">
      <c r="B10" s="21"/>
      <c r="C10" s="438" t="s">
        <v>217</v>
      </c>
      <c r="D10" s="438"/>
      <c r="E10" s="438"/>
      <c r="F10" s="438"/>
      <c r="G10" s="438"/>
      <c r="H10" s="438"/>
      <c r="I10" s="438"/>
      <c r="J10" s="438"/>
      <c r="K10" s="22"/>
    </row>
    <row r="11" spans="2:14" ht="15.4" x14ac:dyDescent="0.45">
      <c r="B11" s="21"/>
      <c r="C11" s="61"/>
      <c r="D11" s="61"/>
      <c r="E11" s="61"/>
      <c r="F11" s="61"/>
      <c r="G11" s="61"/>
      <c r="H11" s="61"/>
      <c r="I11" s="61"/>
      <c r="J11" s="61"/>
      <c r="K11" s="22"/>
    </row>
    <row r="12" spans="2:14" ht="15.4" x14ac:dyDescent="0.45">
      <c r="B12" s="21"/>
      <c r="C12" s="159" t="s">
        <v>218</v>
      </c>
      <c r="D12" s="61"/>
      <c r="E12" s="159"/>
      <c r="F12" s="159"/>
      <c r="G12" s="23" t="s">
        <v>219</v>
      </c>
      <c r="H12" s="23"/>
      <c r="I12" s="23" t="s">
        <v>220</v>
      </c>
      <c r="J12" s="61"/>
      <c r="K12" s="22"/>
    </row>
    <row r="13" spans="2:14" ht="15.4" x14ac:dyDescent="0.45">
      <c r="B13" s="21"/>
      <c r="C13" s="160" t="s">
        <v>260</v>
      </c>
      <c r="D13" s="61"/>
      <c r="E13" s="160"/>
      <c r="F13" s="160"/>
      <c r="G13" s="23" t="s">
        <v>47</v>
      </c>
      <c r="H13" s="142">
        <v>500</v>
      </c>
      <c r="I13" s="23" t="s">
        <v>47</v>
      </c>
      <c r="J13" s="143">
        <v>500</v>
      </c>
      <c r="K13" s="22"/>
    </row>
    <row r="14" spans="2:14" ht="15.4" x14ac:dyDescent="0.45">
      <c r="B14" s="21"/>
      <c r="C14" s="33" t="s">
        <v>221</v>
      </c>
      <c r="D14" s="61"/>
      <c r="E14" s="61"/>
      <c r="F14" s="61"/>
      <c r="G14" s="61"/>
      <c r="H14" s="61"/>
      <c r="I14" s="61"/>
      <c r="J14" s="61"/>
      <c r="K14" s="22"/>
    </row>
    <row r="15" spans="2:14" ht="15.4" x14ac:dyDescent="0.45">
      <c r="B15" s="21"/>
      <c r="C15" s="61"/>
      <c r="D15" s="61"/>
      <c r="E15" s="61"/>
      <c r="F15" s="61"/>
      <c r="G15" s="61"/>
      <c r="H15" s="61"/>
      <c r="I15" s="61"/>
      <c r="J15" s="61"/>
      <c r="K15" s="22"/>
    </row>
    <row r="16" spans="2:14" ht="15.75" customHeight="1" x14ac:dyDescent="0.45">
      <c r="B16" s="21"/>
      <c r="C16" s="545" t="s">
        <v>222</v>
      </c>
      <c r="D16" s="545"/>
      <c r="E16" s="545"/>
      <c r="F16" s="545"/>
      <c r="G16" s="545"/>
      <c r="H16" s="545"/>
      <c r="I16" s="545"/>
      <c r="J16" s="61"/>
      <c r="K16" s="22"/>
    </row>
    <row r="17" spans="2:11" ht="15.4" x14ac:dyDescent="0.45">
      <c r="B17" s="21"/>
      <c r="C17" s="545"/>
      <c r="D17" s="545"/>
      <c r="E17" s="545"/>
      <c r="F17" s="545"/>
      <c r="G17" s="545"/>
      <c r="H17" s="545"/>
      <c r="I17" s="545"/>
      <c r="J17" s="61"/>
      <c r="K17" s="22"/>
    </row>
    <row r="18" spans="2:11" ht="15.4" x14ac:dyDescent="0.45">
      <c r="B18" s="21"/>
      <c r="C18" s="545"/>
      <c r="D18" s="545"/>
      <c r="E18" s="545"/>
      <c r="F18" s="545"/>
      <c r="G18" s="545"/>
      <c r="H18" s="545"/>
      <c r="I18" s="545"/>
      <c r="J18" s="61"/>
      <c r="K18" s="22"/>
    </row>
    <row r="19" spans="2:11" ht="15.4" x14ac:dyDescent="0.45">
      <c r="B19" s="21"/>
      <c r="C19" s="545"/>
      <c r="D19" s="545"/>
      <c r="E19" s="545"/>
      <c r="F19" s="545"/>
      <c r="G19" s="545"/>
      <c r="H19" s="545"/>
      <c r="I19" s="545"/>
      <c r="J19" s="61"/>
      <c r="K19" s="22"/>
    </row>
    <row r="20" spans="2:11" ht="15.4" x14ac:dyDescent="0.45">
      <c r="B20" s="21"/>
      <c r="C20" s="87"/>
      <c r="D20" s="87"/>
      <c r="E20" s="87"/>
      <c r="F20" s="87"/>
      <c r="G20" s="87"/>
      <c r="H20" s="87"/>
      <c r="I20" s="61"/>
      <c r="J20" s="61"/>
      <c r="K20" s="22"/>
    </row>
    <row r="21" spans="2:11" ht="15.4" x14ac:dyDescent="0.45">
      <c r="B21" s="21"/>
      <c r="C21" s="438" t="s">
        <v>223</v>
      </c>
      <c r="D21" s="438"/>
      <c r="E21" s="438"/>
      <c r="F21" s="87"/>
      <c r="G21" s="87"/>
      <c r="H21" s="87"/>
      <c r="I21" s="61"/>
      <c r="J21" s="61"/>
      <c r="K21" s="22"/>
    </row>
    <row r="22" spans="2:11" ht="15.4" x14ac:dyDescent="0.45">
      <c r="B22" s="21"/>
      <c r="C22" s="546" t="s">
        <v>261</v>
      </c>
      <c r="D22" s="547"/>
      <c r="E22" s="547"/>
      <c r="F22" s="547"/>
      <c r="G22" s="547"/>
      <c r="H22" s="547"/>
      <c r="I22" s="547"/>
      <c r="J22" s="548"/>
      <c r="K22" s="22"/>
    </row>
    <row r="23" spans="2:11" ht="15.4" x14ac:dyDescent="0.45">
      <c r="B23" s="21"/>
      <c r="C23" s="549"/>
      <c r="D23" s="550"/>
      <c r="E23" s="550"/>
      <c r="F23" s="550"/>
      <c r="G23" s="550"/>
      <c r="H23" s="550"/>
      <c r="I23" s="550"/>
      <c r="J23" s="551"/>
      <c r="K23" s="22"/>
    </row>
    <row r="24" spans="2:11" ht="15.4" x14ac:dyDescent="0.45">
      <c r="B24" s="21"/>
      <c r="C24" s="552"/>
      <c r="D24" s="553"/>
      <c r="E24" s="553"/>
      <c r="F24" s="553"/>
      <c r="G24" s="553"/>
      <c r="H24" s="553"/>
      <c r="I24" s="553"/>
      <c r="J24" s="554"/>
      <c r="K24" s="22"/>
    </row>
    <row r="25" spans="2:11" ht="15.4" x14ac:dyDescent="0.45">
      <c r="B25" s="21"/>
      <c r="C25" s="61"/>
      <c r="D25" s="61"/>
      <c r="E25" s="61"/>
      <c r="F25" s="61"/>
      <c r="G25" s="61"/>
      <c r="H25" s="61"/>
      <c r="I25" s="61"/>
      <c r="J25" s="61"/>
      <c r="K25" s="22"/>
    </row>
    <row r="26" spans="2:11" ht="15.75" thickBot="1" x14ac:dyDescent="0.5">
      <c r="B26" s="25"/>
      <c r="C26" s="26"/>
      <c r="D26" s="26"/>
      <c r="E26" s="26"/>
      <c r="F26" s="26"/>
      <c r="G26" s="26"/>
      <c r="H26" s="26"/>
      <c r="I26" s="26"/>
      <c r="J26" s="26"/>
      <c r="K26" s="27"/>
    </row>
  </sheetData>
  <sheetProtection algorithmName="SHA-512" hashValue="Rbc8pCMgGLmgGEGvMzxDoor+xLd64cq1Tb1GKXRSCAl/vhDJLaEcTte3INJ/CbMW3q76oZNgHs6XlxNAqzUKIw==" saltValue="P7Tf98yXtO0MqpBrQSB9Eg==" spinCount="100000" sheet="1" selectLockedCells="1"/>
  <mergeCells count="9">
    <mergeCell ref="C16:I19"/>
    <mergeCell ref="C21:E21"/>
    <mergeCell ref="C22:J24"/>
    <mergeCell ref="B3:K3"/>
    <mergeCell ref="B4:K4"/>
    <mergeCell ref="B5:K5"/>
    <mergeCell ref="B6:K6"/>
    <mergeCell ref="E8:J8"/>
    <mergeCell ref="C10:J10"/>
  </mergeCells>
  <conditionalFormatting sqref="E8:J8">
    <cfRule type="cellIs" dxfId="0" priority="1" operator="notEqual">
      <formula>"Auto-Filled"</formula>
    </cfRule>
  </conditionalFormatting>
  <dataValidations count="1">
    <dataValidation type="list" allowBlank="1" showInputMessage="1" showErrorMessage="1" promptTitle="Prelim. Overlapping Impact Study" prompt="Enter Yes or No" sqref="I20:I21" xr:uid="{ACF73639-8DBB-4BE4-9C61-4E7481ABC1AF}">
      <formula1>"Yes,No"</formula1>
    </dataValidation>
  </dataValidations>
  <pageMargins left="0.7" right="0.7" top="0.75" bottom="0.75" header="0.3" footer="0.3"/>
  <pageSetup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C63"/>
  <sheetViews>
    <sheetView workbookViewId="0">
      <selection activeCell="E12" sqref="E12"/>
    </sheetView>
  </sheetViews>
  <sheetFormatPr defaultColWidth="8.796875" defaultRowHeight="15.4" x14ac:dyDescent="0.45"/>
  <cols>
    <col min="1" max="1" width="5" style="5" customWidth="1"/>
    <col min="2" max="2" width="27.19921875" style="5" customWidth="1"/>
    <col min="3" max="3" width="24.265625" style="5" customWidth="1"/>
    <col min="4" max="4" width="9.19921875" style="5" customWidth="1"/>
    <col min="5" max="5" width="8.796875" style="5"/>
    <col min="6" max="8" width="9.19921875" style="5" customWidth="1"/>
    <col min="9" max="16384" width="8.796875" style="5"/>
  </cols>
  <sheetData>
    <row r="1" spans="1:2" x14ac:dyDescent="0.45">
      <c r="B1" s="6" t="s">
        <v>224</v>
      </c>
    </row>
    <row r="2" spans="1:2" x14ac:dyDescent="0.45">
      <c r="B2" s="6"/>
    </row>
    <row r="3" spans="1:2" x14ac:dyDescent="0.45">
      <c r="A3" s="29" t="s">
        <v>225</v>
      </c>
    </row>
    <row r="4" spans="1:2" x14ac:dyDescent="0.45">
      <c r="B4" s="32" t="s">
        <v>226</v>
      </c>
    </row>
    <row r="5" spans="1:2" x14ac:dyDescent="0.45">
      <c r="B5" s="32" t="s">
        <v>226</v>
      </c>
    </row>
    <row r="7" spans="1:2" x14ac:dyDescent="0.45">
      <c r="A7" s="29" t="s">
        <v>227</v>
      </c>
    </row>
    <row r="8" spans="1:2" x14ac:dyDescent="0.45">
      <c r="B8" s="30" t="s">
        <v>228</v>
      </c>
    </row>
    <row r="9" spans="1:2" x14ac:dyDescent="0.45">
      <c r="B9" s="30" t="s">
        <v>229</v>
      </c>
    </row>
    <row r="10" spans="1:2" x14ac:dyDescent="0.45">
      <c r="B10" s="30" t="s">
        <v>230</v>
      </c>
    </row>
    <row r="11" spans="1:2" x14ac:dyDescent="0.45">
      <c r="B11" s="30" t="s">
        <v>231</v>
      </c>
    </row>
    <row r="12" spans="1:2" x14ac:dyDescent="0.45">
      <c r="B12" s="30" t="s">
        <v>232</v>
      </c>
    </row>
    <row r="13" spans="1:2" x14ac:dyDescent="0.45">
      <c r="B13" s="30" t="s">
        <v>233</v>
      </c>
    </row>
    <row r="14" spans="1:2" x14ac:dyDescent="0.45">
      <c r="B14" s="30" t="s">
        <v>234</v>
      </c>
    </row>
    <row r="15" spans="1:2" x14ac:dyDescent="0.45">
      <c r="B15" s="30" t="s">
        <v>235</v>
      </c>
    </row>
    <row r="16" spans="1:2" x14ac:dyDescent="0.45">
      <c r="B16" s="30" t="s">
        <v>236</v>
      </c>
    </row>
    <row r="18" spans="1:3" x14ac:dyDescent="0.45">
      <c r="A18" s="29" t="s">
        <v>237</v>
      </c>
    </row>
    <row r="19" spans="1:3" x14ac:dyDescent="0.45">
      <c r="B19" s="74" t="s">
        <v>243</v>
      </c>
    </row>
    <row r="20" spans="1:3" x14ac:dyDescent="0.45">
      <c r="B20" s="31"/>
    </row>
    <row r="21" spans="1:3" x14ac:dyDescent="0.45">
      <c r="A21" s="29" t="s">
        <v>192</v>
      </c>
    </row>
    <row r="22" spans="1:3" x14ac:dyDescent="0.45">
      <c r="B22" s="5">
        <v>2025</v>
      </c>
      <c r="C22" s="165">
        <v>45</v>
      </c>
    </row>
    <row r="23" spans="1:3" x14ac:dyDescent="0.45">
      <c r="B23" s="5">
        <v>2026</v>
      </c>
      <c r="C23" s="165">
        <v>65</v>
      </c>
    </row>
    <row r="24" spans="1:3" x14ac:dyDescent="0.45">
      <c r="B24" s="5">
        <v>2027</v>
      </c>
      <c r="C24" s="165">
        <v>65</v>
      </c>
    </row>
    <row r="25" spans="1:3" x14ac:dyDescent="0.45">
      <c r="B25" s="5">
        <v>2028</v>
      </c>
      <c r="C25" s="165">
        <v>65</v>
      </c>
    </row>
    <row r="26" spans="1:3" x14ac:dyDescent="0.45">
      <c r="B26" s="5">
        <v>2029</v>
      </c>
      <c r="C26" s="165">
        <v>65</v>
      </c>
    </row>
    <row r="27" spans="1:3" x14ac:dyDescent="0.45">
      <c r="B27" s="5">
        <v>2030</v>
      </c>
      <c r="C27" s="165">
        <v>65</v>
      </c>
    </row>
    <row r="28" spans="1:3" x14ac:dyDescent="0.45">
      <c r="B28" s="5">
        <v>2031</v>
      </c>
      <c r="C28" s="165">
        <v>65</v>
      </c>
    </row>
    <row r="29" spans="1:3" x14ac:dyDescent="0.45">
      <c r="B29" s="5">
        <v>2032</v>
      </c>
      <c r="C29" s="165">
        <v>65</v>
      </c>
    </row>
    <row r="30" spans="1:3" x14ac:dyDescent="0.45">
      <c r="B30" s="5">
        <v>2033</v>
      </c>
      <c r="C30" s="165">
        <v>45</v>
      </c>
    </row>
    <row r="31" spans="1:3" x14ac:dyDescent="0.45">
      <c r="B31" s="5">
        <v>2034</v>
      </c>
      <c r="C31" s="165">
        <v>45</v>
      </c>
    </row>
    <row r="32" spans="1:3" x14ac:dyDescent="0.45">
      <c r="B32" s="5">
        <v>2035</v>
      </c>
      <c r="C32" s="165">
        <v>45</v>
      </c>
    </row>
    <row r="33" spans="2:3" x14ac:dyDescent="0.45">
      <c r="B33" s="5">
        <v>2036</v>
      </c>
      <c r="C33" s="165">
        <v>45</v>
      </c>
    </row>
    <row r="34" spans="2:3" x14ac:dyDescent="0.45">
      <c r="B34" s="5">
        <v>2037</v>
      </c>
      <c r="C34" s="165">
        <v>45</v>
      </c>
    </row>
    <row r="35" spans="2:3" x14ac:dyDescent="0.45">
      <c r="B35" s="5">
        <v>2038</v>
      </c>
      <c r="C35" s="165">
        <v>45</v>
      </c>
    </row>
    <row r="36" spans="2:3" x14ac:dyDescent="0.45">
      <c r="B36" s="5">
        <v>2039</v>
      </c>
      <c r="C36" s="165">
        <v>45</v>
      </c>
    </row>
    <row r="37" spans="2:3" x14ac:dyDescent="0.45">
      <c r="B37" s="5">
        <v>2040</v>
      </c>
      <c r="C37" s="165">
        <v>45</v>
      </c>
    </row>
    <row r="38" spans="2:3" x14ac:dyDescent="0.45">
      <c r="B38" s="5">
        <v>2041</v>
      </c>
      <c r="C38" s="165">
        <v>45</v>
      </c>
    </row>
    <row r="39" spans="2:3" x14ac:dyDescent="0.45">
      <c r="B39" s="5">
        <v>2042</v>
      </c>
      <c r="C39" s="165">
        <v>45</v>
      </c>
    </row>
    <row r="40" spans="2:3" x14ac:dyDescent="0.45">
      <c r="B40" s="5">
        <v>2043</v>
      </c>
      <c r="C40" s="165">
        <v>45</v>
      </c>
    </row>
    <row r="41" spans="2:3" x14ac:dyDescent="0.45">
      <c r="B41" s="5">
        <v>2044</v>
      </c>
      <c r="C41" s="165">
        <v>45</v>
      </c>
    </row>
    <row r="42" spans="2:3" x14ac:dyDescent="0.45">
      <c r="B42" s="5">
        <v>2045</v>
      </c>
      <c r="C42" s="165">
        <v>45</v>
      </c>
    </row>
    <row r="43" spans="2:3" x14ac:dyDescent="0.45">
      <c r="B43" s="5">
        <v>2046</v>
      </c>
      <c r="C43" s="165">
        <v>45</v>
      </c>
    </row>
    <row r="44" spans="2:3" x14ac:dyDescent="0.45">
      <c r="B44" s="5">
        <v>2047</v>
      </c>
      <c r="C44" s="165">
        <v>45</v>
      </c>
    </row>
    <row r="45" spans="2:3" x14ac:dyDescent="0.45">
      <c r="B45" s="5">
        <v>2048</v>
      </c>
      <c r="C45" s="165">
        <v>45</v>
      </c>
    </row>
    <row r="46" spans="2:3" x14ac:dyDescent="0.45">
      <c r="B46" s="5">
        <v>2049</v>
      </c>
      <c r="C46" s="165">
        <v>45</v>
      </c>
    </row>
    <row r="47" spans="2:3" x14ac:dyDescent="0.45">
      <c r="B47" s="5">
        <v>2050</v>
      </c>
      <c r="C47" s="165">
        <v>45</v>
      </c>
    </row>
    <row r="48" spans="2:3" x14ac:dyDescent="0.45">
      <c r="B48" s="5">
        <v>2051</v>
      </c>
      <c r="C48" s="5">
        <v>0</v>
      </c>
    </row>
    <row r="49" spans="1:3" x14ac:dyDescent="0.45">
      <c r="B49" s="5">
        <v>2052</v>
      </c>
      <c r="C49" s="5">
        <v>0</v>
      </c>
    </row>
    <row r="50" spans="1:3" x14ac:dyDescent="0.45">
      <c r="B50" s="5">
        <v>2053</v>
      </c>
      <c r="C50" s="5">
        <v>0</v>
      </c>
    </row>
    <row r="51" spans="1:3" x14ac:dyDescent="0.45">
      <c r="B51" s="5">
        <v>2054</v>
      </c>
      <c r="C51" s="5">
        <v>0</v>
      </c>
    </row>
    <row r="52" spans="1:3" x14ac:dyDescent="0.45">
      <c r="B52" s="5">
        <v>2055</v>
      </c>
      <c r="C52" s="5">
        <v>0</v>
      </c>
    </row>
    <row r="53" spans="1:3" x14ac:dyDescent="0.45">
      <c r="B53" s="5">
        <v>2056</v>
      </c>
      <c r="C53" s="5">
        <v>0</v>
      </c>
    </row>
    <row r="54" spans="1:3" x14ac:dyDescent="0.45">
      <c r="B54" s="5">
        <v>2057</v>
      </c>
      <c r="C54" s="5">
        <v>0</v>
      </c>
    </row>
    <row r="55" spans="1:3" x14ac:dyDescent="0.45">
      <c r="B55" s="5">
        <v>2058</v>
      </c>
      <c r="C55" s="5">
        <v>0</v>
      </c>
    </row>
    <row r="56" spans="1:3" x14ac:dyDescent="0.45">
      <c r="B56" s="5">
        <v>2059</v>
      </c>
      <c r="C56" s="5">
        <v>0</v>
      </c>
    </row>
    <row r="57" spans="1:3" x14ac:dyDescent="0.45">
      <c r="B57" s="5">
        <v>2060</v>
      </c>
      <c r="C57" s="5">
        <v>0</v>
      </c>
    </row>
    <row r="59" spans="1:3" x14ac:dyDescent="0.45">
      <c r="A59" s="5" t="s">
        <v>238</v>
      </c>
    </row>
    <row r="60" spans="1:3" x14ac:dyDescent="0.45">
      <c r="B60" t="s">
        <v>239</v>
      </c>
    </row>
    <row r="61" spans="1:3" x14ac:dyDescent="0.45">
      <c r="B61" t="s">
        <v>240</v>
      </c>
    </row>
    <row r="62" spans="1:3" x14ac:dyDescent="0.45">
      <c r="B62" t="s">
        <v>241</v>
      </c>
    </row>
    <row r="63" spans="1:3" ht="107.65" x14ac:dyDescent="0.45">
      <c r="B63" s="85" t="s">
        <v>242</v>
      </c>
    </row>
  </sheetData>
  <sheetProtection algorithmName="SHA-512" hashValue="PerK6Q24T6GGYra/wv0V5q6wUXg2E8E40WQfhqvMLiJCcnBZ1sRjf1NjNyr7eOdLD1YAyCwtza9AkAjvKt+veA==" saltValue="1LO5S701YB26fXbxoIS8yw==" spinCount="100000" sheet="1" objects="1" scenarios="1" selectLockedCells="1" selectUnlockedCells="1"/>
  <phoneticPr fontId="29"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FA4EC7EFABE5B48A02225097D2F14AD" ma:contentTypeVersion="10" ma:contentTypeDescription="Create a new document." ma:contentTypeScope="" ma:versionID="783c076bdc57f1edfe875bd7d392e916">
  <xsd:schema xmlns:xsd="http://www.w3.org/2001/XMLSchema" xmlns:xs="http://www.w3.org/2001/XMLSchema" xmlns:p="http://schemas.microsoft.com/office/2006/metadata/properties" xmlns:ns2="1c711bc8-6cbc-47e1-bf24-5db04d893216" xmlns:ns3="664bfc2b-d16d-4d80-8a93-9200825e66b9" targetNamespace="http://schemas.microsoft.com/office/2006/metadata/properties" ma:root="true" ma:fieldsID="4276d3a83ecd591baae864e37c704037" ns2:_="" ns3:_="">
    <xsd:import namespace="1c711bc8-6cbc-47e1-bf24-5db04d893216"/>
    <xsd:import namespace="664bfc2b-d16d-4d80-8a93-9200825e66b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711bc8-6cbc-47e1-bf24-5db04d8932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c73404c-21bf-4c61-9cc0-b139490ad1d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4bfc2b-d16d-4d80-8a93-9200825e66b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d33a00e-6044-482a-bc5e-e789732957d9}" ma:internalName="TaxCatchAll" ma:showField="CatchAllData" ma:web="664bfc2b-d16d-4d80-8a93-9200825e66b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c711bc8-6cbc-47e1-bf24-5db04d893216">
      <Terms xmlns="http://schemas.microsoft.com/office/infopath/2007/PartnerControls"/>
    </lcf76f155ced4ddcb4097134ff3c332f>
    <TaxCatchAll xmlns="664bfc2b-d16d-4d80-8a93-9200825e66b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4363EA-12F1-4295-913B-DE19739083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711bc8-6cbc-47e1-bf24-5db04d893216"/>
    <ds:schemaRef ds:uri="664bfc2b-d16d-4d80-8a93-9200825e66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C77E4F-1E80-448F-8C92-A31412973C51}">
  <ds:schemaRefs>
    <ds:schemaRef ds:uri="http://purl.org/dc/elements/1.1/"/>
    <ds:schemaRef ds:uri="http://schemas.microsoft.com/office/2006/metadata/properties"/>
    <ds:schemaRef ds:uri="http://schemas.microsoft.com/office/2006/documentManagement/types"/>
    <ds:schemaRef ds:uri="ec26e082-2fa8-403b-8c8c-58560e82a665"/>
    <ds:schemaRef ds:uri="http://purl.org/dc/dcmitype/"/>
    <ds:schemaRef ds:uri="http://schemas.microsoft.com/office/infopath/2007/PartnerControls"/>
    <ds:schemaRef ds:uri="http://purl.org/dc/terms/"/>
    <ds:schemaRef ds:uri="http://schemas.openxmlformats.org/package/2006/metadata/core-properties"/>
    <ds:schemaRef ds:uri="http://www.w3.org/XML/1998/namespace"/>
    <ds:schemaRef ds:uri="1c711bc8-6cbc-47e1-bf24-5db04d893216"/>
    <ds:schemaRef ds:uri="664bfc2b-d16d-4d80-8a93-9200825e66b9"/>
  </ds:schemaRefs>
</ds:datastoreItem>
</file>

<file path=customXml/itemProps3.xml><?xml version="1.0" encoding="utf-8"?>
<ds:datastoreItem xmlns:ds="http://schemas.openxmlformats.org/officeDocument/2006/customXml" ds:itemID="{D29608E1-57DB-4C7F-B309-921890F1178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55</vt:i4>
      </vt:variant>
    </vt:vector>
  </HeadingPairs>
  <TitlesOfParts>
    <vt:vector size="64" baseType="lpstr">
      <vt:lpstr>Part I</vt:lpstr>
      <vt:lpstr>Part II</vt:lpstr>
      <vt:lpstr>Part III</vt:lpstr>
      <vt:lpstr>Part IV</vt:lpstr>
      <vt:lpstr>Part V</vt:lpstr>
      <vt:lpstr>Part VI</vt:lpstr>
      <vt:lpstr>Part VI-check</vt:lpstr>
      <vt:lpstr>Part VII</vt:lpstr>
      <vt:lpstr>Tables</vt:lpstr>
      <vt:lpstr>AnnTotGen1</vt:lpstr>
      <vt:lpstr>AvailFac</vt:lpstr>
      <vt:lpstr>BidderName</vt:lpstr>
      <vt:lpstr>BidderRep</vt:lpstr>
      <vt:lpstr>BidderRepTitle</vt:lpstr>
      <vt:lpstr>Caddr1</vt:lpstr>
      <vt:lpstr>Caddr1_2</vt:lpstr>
      <vt:lpstr>Caddr2</vt:lpstr>
      <vt:lpstr>Caddr2_2</vt:lpstr>
      <vt:lpstr>CalcStorEff1</vt:lpstr>
      <vt:lpstr>CapGross</vt:lpstr>
      <vt:lpstr>CapNet</vt:lpstr>
      <vt:lpstr>CntMax</vt:lpstr>
      <vt:lpstr>CntName</vt:lpstr>
      <vt:lpstr>CntName_2</vt:lpstr>
      <vt:lpstr>DurationHrs</vt:lpstr>
      <vt:lpstr>EligBidCategory</vt:lpstr>
      <vt:lpstr>Email</vt:lpstr>
      <vt:lpstr>Email_2</vt:lpstr>
      <vt:lpstr>EstCOD</vt:lpstr>
      <vt:lpstr>EvalCOD1</vt:lpstr>
      <vt:lpstr>LoadZone</vt:lpstr>
      <vt:lpstr>Maddr1</vt:lpstr>
      <vt:lpstr>Maddr1_2</vt:lpstr>
      <vt:lpstr>Maddr2</vt:lpstr>
      <vt:lpstr>Maddr2_2</vt:lpstr>
      <vt:lpstr>minChargeRate</vt:lpstr>
      <vt:lpstr>minDischargeRate</vt:lpstr>
      <vt:lpstr>MinPct</vt:lpstr>
      <vt:lpstr>MxChgRate1</vt:lpstr>
      <vt:lpstr>MxDisch1</vt:lpstr>
      <vt:lpstr>PctAdj</vt:lpstr>
      <vt:lpstr>PctEnt</vt:lpstr>
      <vt:lpstr>PointDlvd</vt:lpstr>
      <vt:lpstr>'Part I'!Print_Area</vt:lpstr>
      <vt:lpstr>'Part II'!Print_Area</vt:lpstr>
      <vt:lpstr>'Part III'!Print_Area</vt:lpstr>
      <vt:lpstr>'Part VII'!Print_Area</vt:lpstr>
      <vt:lpstr>ProjTitle</vt:lpstr>
      <vt:lpstr>SignDate</vt:lpstr>
      <vt:lpstr>StorageMWh</vt:lpstr>
      <vt:lpstr>StorCap</vt:lpstr>
      <vt:lpstr>StorEff1</vt:lpstr>
      <vt:lpstr>'Part VII'!SumCSO</vt:lpstr>
      <vt:lpstr>TablePartVa_1</vt:lpstr>
      <vt:lpstr>TablePartVb_1</vt:lpstr>
      <vt:lpstr>TablepartVc</vt:lpstr>
      <vt:lpstr>TablePartVd</vt:lpstr>
      <vt:lpstr>TelNum</vt:lpstr>
      <vt:lpstr>TelNum_2</vt:lpstr>
      <vt:lpstr>Title1</vt:lpstr>
      <vt:lpstr>Title2</vt:lpstr>
      <vt:lpstr>Version</vt:lpstr>
      <vt:lpstr>'Part VII'!WinCSO</vt:lpstr>
      <vt:lpstr>ZoneTable</vt:lpstr>
    </vt:vector>
  </TitlesOfParts>
  <Manager/>
  <Company>Northeast Utilities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katherine.wilson@eversource.com</dc:creator>
  <cp:keywords/>
  <dc:description/>
  <cp:lastModifiedBy>Joseph Stanek</cp:lastModifiedBy>
  <cp:revision/>
  <dcterms:created xsi:type="dcterms:W3CDTF">2013-02-13T20:27:12Z</dcterms:created>
  <dcterms:modified xsi:type="dcterms:W3CDTF">2025-09-10T14:25:20Z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{DF2B0FA3-AD9A-4FB3-945F-20CECE084BBF}</vt:lpwstr>
  </property>
  <property fmtid="{D5CDD505-2E9C-101B-9397-08002B2CF9AE}" pid="3" name="_NewReviewCycle">
    <vt:lpwstr/>
  </property>
  <property fmtid="{D5CDD505-2E9C-101B-9397-08002B2CF9AE}" pid="4" name="ContentTypeId">
    <vt:lpwstr>0x0101000FA4EC7EFABE5B48A02225097D2F14AD</vt:lpwstr>
  </property>
</Properties>
</file>